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9.xml" ContentType="application/vnd.openxmlformats-officedocument.drawing+xml"/>
  <Override PartName="/xl/worksheets/sheet1.xml" ContentType="application/vnd.openxmlformats-officedocument.spreadsheetml.worksheet+xml"/>
  <Override PartName="/xl/drawings/drawing8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3.xml" ContentType="application/vnd.openxmlformats-officedocument.drawingml.chart+xml"/>
  <Override PartName="/xl/charts/style3.xml" ContentType="application/vnd.ms-office.chartstyle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drawings/drawing5.xml" ContentType="application/vnd.openxmlformats-officedocument.drawing+xml"/>
  <Override PartName="/xl/charts/colors3.xml" ContentType="application/vnd.ms-office.chartcolorstyle+xml"/>
  <Override PartName="/xl/comments5.xml" ContentType="application/vnd.openxmlformats-officedocument.spreadsheetml.comments+xml"/>
  <Override PartName="/docProps/app.xml" ContentType="application/vnd.openxmlformats-officedocument.extended-properties+xml"/>
  <Override PartName="/xl/comments2.xml" ContentType="application/vnd.openxmlformats-officedocument.spreadsheetml.comments+xml"/>
  <Override PartName="/xl/comments4.xml" ContentType="application/vnd.openxmlformats-officedocument.spreadsheetml.comments+xml"/>
  <Override PartName="/xl/externalLinks/externalLink1.xml" ContentType="application/vnd.openxmlformats-officedocument.spreadsheetml.externalLink+xml"/>
  <Override PartName="/xl/comments3.xml" ContentType="application/vnd.openxmlformats-officedocument.spreadsheetml.comment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comments9.xml" ContentType="application/vnd.openxmlformats-officedocument.spreadsheetml.comments+xml"/>
  <Override PartName="/xl/comments8.xml" ContentType="application/vnd.openxmlformats-officedocument.spreadsheetml.comments+xml"/>
  <Override PartName="/xl/comments1.xml" ContentType="application/vnd.openxmlformats-officedocument.spreadsheetml.comments+xml"/>
  <Override PartName="/xl/comments7.xml" ContentType="application/vnd.openxmlformats-officedocument.spreadsheetml.comments+xml"/>
  <Override PartName="/xl/comments6.xml" ContentType="application/vnd.openxmlformats-officedocument.spreadsheetml.comment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N:\NWSCG-CS\DOE Residential Furnace 2016+\Our LCC calcs\"/>
    </mc:Choice>
  </mc:AlternateContent>
  <bookViews>
    <workbookView xWindow="0" yWindow="0" windowWidth="28080" windowHeight="12465" activeTab="1"/>
  </bookViews>
  <sheets>
    <sheet name="Summary" sheetId="1" r:id="rId1"/>
    <sheet name="ForCommentLetter" sheetId="11" r:id="rId2"/>
    <sheet name="55" sheetId="2" r:id="rId3"/>
    <sheet name="60" sheetId="3" r:id="rId4"/>
    <sheet name="65" sheetId="7" r:id="rId5"/>
    <sheet name="70" sheetId="4" r:id="rId6"/>
    <sheet name="75" sheetId="10" r:id="rId7"/>
    <sheet name="80" sheetId="5" r:id="rId8"/>
    <sheet name="90" sheetId="6" r:id="rId9"/>
    <sheet name="100" sheetId="8" r:id="rId10"/>
    <sheet name="SingleStandard" sheetId="9" r:id="rId11"/>
  </sheets>
  <externalReferences>
    <externalReference r:id="rId12"/>
  </externalReferences>
  <definedNames>
    <definedName name="DolYr">[1]Labels!$Q$34</definedName>
    <definedName name="FuelPriceProj">[1]Labels!$Q$4</definedName>
    <definedName name="nTrials">[1]Labels!$G$25</definedName>
    <definedName name="rpt_LCC" localSheetId="3">'60'!$L$7</definedName>
    <definedName name="rpt_LCC" localSheetId="5">'70'!$L$7</definedName>
    <definedName name="rpt_LCC" localSheetId="6">'75'!$L$7</definedName>
    <definedName name="rpt_LCC" localSheetId="7">'80'!$L$7</definedName>
    <definedName name="rpt_LCC">'55'!$M$7</definedName>
    <definedName name="StdbyEff">[1]Labels!$M$11:$M$14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1" l="1"/>
  <c r="H8" i="11"/>
  <c r="G20" i="11" l="1"/>
  <c r="H20" i="11"/>
  <c r="H14" i="11"/>
  <c r="G14" i="11"/>
  <c r="D7" i="11"/>
  <c r="G12" i="11"/>
  <c r="F17" i="11"/>
  <c r="G7" i="11"/>
  <c r="D5" i="11"/>
  <c r="G10" i="11"/>
  <c r="E17" i="11"/>
  <c r="G19" i="11"/>
  <c r="E11" i="11"/>
  <c r="E16" i="11"/>
  <c r="G5" i="11"/>
  <c r="F4" i="11"/>
  <c r="H7" i="11"/>
  <c r="D18" i="11"/>
  <c r="E12" i="11"/>
  <c r="G4" i="11"/>
  <c r="G13" i="11"/>
  <c r="D4" i="11"/>
  <c r="D12" i="11"/>
  <c r="F5" i="11"/>
  <c r="D17" i="11"/>
  <c r="F11" i="11"/>
  <c r="E13" i="11"/>
  <c r="D11" i="11"/>
  <c r="E19" i="11"/>
  <c r="F18" i="11"/>
  <c r="H5" i="11"/>
  <c r="H12" i="11"/>
  <c r="E18" i="11"/>
  <c r="H13" i="11"/>
  <c r="G6" i="11"/>
  <c r="F7" i="11"/>
  <c r="G17" i="11"/>
  <c r="E7" i="11"/>
  <c r="E6" i="11"/>
  <c r="H16" i="11"/>
  <c r="G16" i="11"/>
  <c r="F10" i="11"/>
  <c r="H6" i="11"/>
  <c r="E10" i="11"/>
  <c r="D13" i="11"/>
  <c r="H11" i="11"/>
  <c r="E5" i="11"/>
  <c r="F12" i="11"/>
  <c r="D19" i="11"/>
  <c r="D16" i="11"/>
  <c r="D6" i="11"/>
  <c r="G18" i="11"/>
  <c r="F6" i="11"/>
  <c r="H18" i="11"/>
  <c r="H19" i="11"/>
  <c r="G11" i="11"/>
  <c r="F13" i="11"/>
  <c r="H4" i="11"/>
  <c r="H17" i="11"/>
  <c r="D10" i="11"/>
  <c r="H10" i="11"/>
  <c r="F16" i="11"/>
  <c r="F19" i="11"/>
  <c r="E4" i="11"/>
  <c r="E30" i="11" l="1"/>
  <c r="H30" i="11"/>
  <c r="G30" i="11"/>
  <c r="F30" i="11"/>
  <c r="D30" i="11"/>
  <c r="F24" i="11"/>
  <c r="H24" i="11"/>
  <c r="E24" i="11"/>
  <c r="G24" i="11"/>
  <c r="D24" i="11"/>
  <c r="I48" i="1"/>
  <c r="H48" i="1"/>
  <c r="I42" i="1"/>
  <c r="H42" i="1"/>
  <c r="I36" i="1"/>
  <c r="H36" i="1"/>
  <c r="I30" i="1"/>
  <c r="H30" i="1"/>
  <c r="I24" i="1"/>
  <c r="H24" i="1"/>
  <c r="I18" i="1"/>
  <c r="H18" i="1"/>
  <c r="H12" i="1"/>
  <c r="I12" i="1"/>
  <c r="I6" i="1"/>
  <c r="H6" i="1"/>
  <c r="I30" i="11" l="1"/>
  <c r="I24" i="11"/>
  <c r="Q45" i="10"/>
  <c r="P45" i="10"/>
  <c r="O45" i="10"/>
  <c r="N45" i="10"/>
  <c r="M45" i="10"/>
  <c r="L45" i="10"/>
  <c r="H45" i="10"/>
  <c r="G45" i="10"/>
  <c r="F45" i="10"/>
  <c r="E45" i="10"/>
  <c r="D45" i="10"/>
  <c r="C45" i="10"/>
  <c r="Q44" i="10"/>
  <c r="P44" i="10"/>
  <c r="O44" i="10"/>
  <c r="N44" i="10"/>
  <c r="M44" i="10"/>
  <c r="L44" i="10"/>
  <c r="H44" i="10"/>
  <c r="G44" i="10"/>
  <c r="F44" i="10"/>
  <c r="E44" i="10"/>
  <c r="D44" i="10"/>
  <c r="C44" i="10"/>
  <c r="Q43" i="10"/>
  <c r="P43" i="10"/>
  <c r="O43" i="10"/>
  <c r="N43" i="10"/>
  <c r="M43" i="10"/>
  <c r="L43" i="10"/>
  <c r="H43" i="10"/>
  <c r="G43" i="10"/>
  <c r="F43" i="10"/>
  <c r="E43" i="10"/>
  <c r="D43" i="10"/>
  <c r="C43" i="10"/>
  <c r="Q42" i="10"/>
  <c r="P42" i="10"/>
  <c r="O42" i="10"/>
  <c r="N42" i="10"/>
  <c r="M42" i="10"/>
  <c r="L42" i="10"/>
  <c r="H42" i="10"/>
  <c r="G42" i="10"/>
  <c r="F42" i="10"/>
  <c r="E42" i="10"/>
  <c r="D42" i="10"/>
  <c r="C42" i="10"/>
  <c r="O41" i="10"/>
  <c r="N41" i="10"/>
  <c r="M41" i="10"/>
  <c r="L41" i="10"/>
  <c r="F41" i="10"/>
  <c r="E41" i="10"/>
  <c r="D41" i="10"/>
  <c r="C41" i="10"/>
  <c r="Q35" i="10"/>
  <c r="P35" i="10"/>
  <c r="O35" i="10"/>
  <c r="N35" i="10"/>
  <c r="M35" i="10"/>
  <c r="L35" i="10"/>
  <c r="H35" i="10"/>
  <c r="G35" i="10"/>
  <c r="C35" i="10"/>
  <c r="Q34" i="10"/>
  <c r="P34" i="10"/>
  <c r="O34" i="10"/>
  <c r="N34" i="10"/>
  <c r="M34" i="10"/>
  <c r="L34" i="10"/>
  <c r="H34" i="10"/>
  <c r="G34" i="10"/>
  <c r="C34" i="10"/>
  <c r="Q33" i="10"/>
  <c r="P33" i="10"/>
  <c r="O33" i="10"/>
  <c r="N33" i="10"/>
  <c r="M33" i="10"/>
  <c r="L33" i="10"/>
  <c r="H33" i="10"/>
  <c r="G33" i="10"/>
  <c r="C33" i="10"/>
  <c r="Q32" i="10"/>
  <c r="P32" i="10"/>
  <c r="O32" i="10"/>
  <c r="N32" i="10"/>
  <c r="M32" i="10"/>
  <c r="L32" i="10"/>
  <c r="H32" i="10"/>
  <c r="G32" i="10"/>
  <c r="C32" i="10"/>
  <c r="O31" i="10"/>
  <c r="N31" i="10"/>
  <c r="M31" i="10"/>
  <c r="L31" i="10"/>
  <c r="F31" i="10"/>
  <c r="E31" i="10"/>
  <c r="D31" i="10"/>
  <c r="C31" i="10"/>
  <c r="K26" i="10"/>
  <c r="B26" i="10"/>
  <c r="Q23" i="10"/>
  <c r="P23" i="10"/>
  <c r="O23" i="10"/>
  <c r="N23" i="10"/>
  <c r="M23" i="10"/>
  <c r="L23" i="10"/>
  <c r="H23" i="10"/>
  <c r="G23" i="10"/>
  <c r="C23" i="10"/>
  <c r="L39" i="10" s="1"/>
  <c r="Q22" i="10"/>
  <c r="P22" i="10"/>
  <c r="O22" i="10"/>
  <c r="N22" i="10"/>
  <c r="M22" i="10"/>
  <c r="L22" i="10"/>
  <c r="H22" i="10"/>
  <c r="G22" i="10"/>
  <c r="P38" i="10" s="1"/>
  <c r="C22" i="10"/>
  <c r="Q21" i="10"/>
  <c r="P21" i="10"/>
  <c r="O21" i="10"/>
  <c r="N21" i="10"/>
  <c r="M21" i="10"/>
  <c r="L21" i="10"/>
  <c r="H21" i="10"/>
  <c r="U21" i="10" s="1"/>
  <c r="G21" i="10"/>
  <c r="C21" i="10"/>
  <c r="Q20" i="10"/>
  <c r="U20" i="10" s="1"/>
  <c r="P20" i="10"/>
  <c r="O20" i="10"/>
  <c r="N20" i="10"/>
  <c r="M20" i="10"/>
  <c r="L20" i="10"/>
  <c r="H20" i="10"/>
  <c r="G20" i="10"/>
  <c r="P36" i="10" s="1"/>
  <c r="C20" i="10"/>
  <c r="O19" i="10"/>
  <c r="N19" i="10"/>
  <c r="M19" i="10"/>
  <c r="L19" i="10"/>
  <c r="F19" i="10"/>
  <c r="E19" i="10"/>
  <c r="D19" i="10"/>
  <c r="C19" i="10"/>
  <c r="Q17" i="10"/>
  <c r="P17" i="10"/>
  <c r="O17" i="10"/>
  <c r="N17" i="10"/>
  <c r="M17" i="10"/>
  <c r="L17" i="10"/>
  <c r="H17" i="10"/>
  <c r="G17" i="10"/>
  <c r="C17" i="10"/>
  <c r="Q16" i="10"/>
  <c r="P16" i="10"/>
  <c r="O16" i="10"/>
  <c r="N16" i="10"/>
  <c r="M16" i="10"/>
  <c r="L16" i="10"/>
  <c r="H16" i="10"/>
  <c r="G16" i="10"/>
  <c r="C16" i="10"/>
  <c r="Q15" i="10"/>
  <c r="P15" i="10"/>
  <c r="O15" i="10"/>
  <c r="N15" i="10"/>
  <c r="M15" i="10"/>
  <c r="L15" i="10"/>
  <c r="H15" i="10"/>
  <c r="G15" i="10"/>
  <c r="C15" i="10"/>
  <c r="Q14" i="10"/>
  <c r="P14" i="10"/>
  <c r="O14" i="10"/>
  <c r="N14" i="10"/>
  <c r="M14" i="10"/>
  <c r="L14" i="10"/>
  <c r="H14" i="10"/>
  <c r="G14" i="10"/>
  <c r="C14" i="10"/>
  <c r="O13" i="10"/>
  <c r="N13" i="10"/>
  <c r="M13" i="10"/>
  <c r="L13" i="10"/>
  <c r="F13" i="10"/>
  <c r="E13" i="10"/>
  <c r="D13" i="10"/>
  <c r="C13" i="10"/>
  <c r="Q11" i="10"/>
  <c r="P11" i="10"/>
  <c r="O11" i="10"/>
  <c r="N11" i="10"/>
  <c r="M11" i="10"/>
  <c r="L11" i="10"/>
  <c r="Q10" i="10"/>
  <c r="P10" i="10"/>
  <c r="O10" i="10"/>
  <c r="N10" i="10"/>
  <c r="M10" i="10"/>
  <c r="L10" i="10"/>
  <c r="Q9" i="10"/>
  <c r="P9" i="10"/>
  <c r="O9" i="10"/>
  <c r="N9" i="10"/>
  <c r="M9" i="10"/>
  <c r="L9" i="10"/>
  <c r="Q8" i="10"/>
  <c r="P8" i="10"/>
  <c r="O8" i="10"/>
  <c r="N8" i="10"/>
  <c r="M8" i="10"/>
  <c r="L8" i="10"/>
  <c r="O7" i="10"/>
  <c r="N7" i="10"/>
  <c r="M7" i="10"/>
  <c r="L7" i="10"/>
  <c r="F7" i="10"/>
  <c r="E7" i="10"/>
  <c r="D7" i="10"/>
  <c r="C7" i="10"/>
  <c r="K2" i="10"/>
  <c r="I10" i="1"/>
  <c r="I22" i="1"/>
  <c r="I4" i="1"/>
  <c r="I5" i="1"/>
  <c r="I44" i="1"/>
  <c r="I11" i="1"/>
  <c r="I3" i="1"/>
  <c r="I8" i="1"/>
  <c r="I27" i="1"/>
  <c r="I9" i="1"/>
  <c r="I29" i="1"/>
  <c r="I34" i="1"/>
  <c r="I20" i="1"/>
  <c r="I35" i="1"/>
  <c r="I23" i="1"/>
  <c r="I21" i="1"/>
  <c r="I33" i="1"/>
  <c r="I45" i="1"/>
  <c r="I41" i="1"/>
  <c r="I46" i="1"/>
  <c r="I32" i="1"/>
  <c r="I40" i="1"/>
  <c r="I47" i="1"/>
  <c r="I39" i="1"/>
  <c r="I28" i="1"/>
  <c r="L37" i="10" l="1"/>
  <c r="U23" i="10"/>
  <c r="U14" i="10"/>
  <c r="U16" i="10"/>
  <c r="U15" i="10"/>
  <c r="T17" i="10"/>
  <c r="R20" i="10"/>
  <c r="U17" i="10"/>
  <c r="R16" i="10"/>
  <c r="T15" i="10"/>
  <c r="T22" i="10"/>
  <c r="R23" i="10"/>
  <c r="L47" i="10"/>
  <c r="P48" i="10"/>
  <c r="L49" i="10"/>
  <c r="U22" i="10"/>
  <c r="Q38" i="10"/>
  <c r="Q48" i="10"/>
  <c r="G38" i="10"/>
  <c r="G48" i="10"/>
  <c r="H38" i="10"/>
  <c r="H48" i="10"/>
  <c r="L36" i="10"/>
  <c r="P37" i="10"/>
  <c r="L38" i="10"/>
  <c r="P39" i="10"/>
  <c r="T20" i="10"/>
  <c r="G36" i="10"/>
  <c r="P46" i="10"/>
  <c r="R14" i="10"/>
  <c r="R21" i="10"/>
  <c r="H36" i="10"/>
  <c r="Q46" i="10"/>
  <c r="Q37" i="10"/>
  <c r="Q39" i="10"/>
  <c r="T14" i="10"/>
  <c r="C36" i="10"/>
  <c r="G37" i="10"/>
  <c r="C38" i="10"/>
  <c r="G39" i="10"/>
  <c r="C37" i="10"/>
  <c r="L46" i="10"/>
  <c r="P47" i="10"/>
  <c r="L48" i="10"/>
  <c r="P49" i="10"/>
  <c r="R15" i="10"/>
  <c r="T21" i="10"/>
  <c r="H37" i="10"/>
  <c r="H39" i="10"/>
  <c r="C39" i="10"/>
  <c r="Q47" i="10"/>
  <c r="Q49" i="10"/>
  <c r="T16" i="10"/>
  <c r="R22" i="10"/>
  <c r="C46" i="10"/>
  <c r="G47" i="10"/>
  <c r="C48" i="10"/>
  <c r="G49" i="10"/>
  <c r="C47" i="10"/>
  <c r="G46" i="10"/>
  <c r="H46" i="10"/>
  <c r="R17" i="10"/>
  <c r="T23" i="10"/>
  <c r="Q36" i="10"/>
  <c r="H47" i="10"/>
  <c r="H49" i="10"/>
  <c r="C49" i="10"/>
  <c r="AQ86" i="1"/>
  <c r="AO86" i="1" s="1"/>
  <c r="AG105" i="1" s="1"/>
  <c r="AM84" i="1"/>
  <c r="AN84" i="1"/>
  <c r="AF103" i="1" s="1"/>
  <c r="AO84" i="1"/>
  <c r="AG103" i="1" s="1"/>
  <c r="AM85" i="1"/>
  <c r="AN85" i="1"/>
  <c r="AF104" i="1" s="1"/>
  <c r="AO85" i="1"/>
  <c r="AG104" i="1" s="1"/>
  <c r="AM87" i="1"/>
  <c r="AN87" i="1"/>
  <c r="AF106" i="1" s="1"/>
  <c r="AO87" i="1"/>
  <c r="AG106" i="1" s="1"/>
  <c r="AM88" i="1"/>
  <c r="AN88" i="1"/>
  <c r="AF107" i="1" s="1"/>
  <c r="AO88" i="1"/>
  <c r="AG107" i="1" s="1"/>
  <c r="AM89" i="1"/>
  <c r="AN89" i="1"/>
  <c r="AF108" i="1" s="1"/>
  <c r="AO89" i="1"/>
  <c r="AG108" i="1" s="1"/>
  <c r="AM90" i="1"/>
  <c r="AN90" i="1"/>
  <c r="AO90" i="1"/>
  <c r="AG109" i="1" s="1"/>
  <c r="AM91" i="1"/>
  <c r="AN91" i="1"/>
  <c r="AF110" i="1" s="1"/>
  <c r="AO91" i="1"/>
  <c r="AG110" i="1" s="1"/>
  <c r="AM92" i="1"/>
  <c r="AN92" i="1"/>
  <c r="AF111" i="1" s="1"/>
  <c r="AO92" i="1"/>
  <c r="AG111" i="1" s="1"/>
  <c r="AL92" i="1"/>
  <c r="AL90" i="1"/>
  <c r="AL88" i="1"/>
  <c r="H23" i="9"/>
  <c r="G23" i="9"/>
  <c r="F23" i="9"/>
  <c r="E23" i="9"/>
  <c r="D23" i="9"/>
  <c r="C23" i="9"/>
  <c r="H22" i="9"/>
  <c r="G22" i="9"/>
  <c r="F22" i="9"/>
  <c r="E22" i="9"/>
  <c r="D22" i="9"/>
  <c r="C22" i="9"/>
  <c r="H21" i="9"/>
  <c r="G21" i="9"/>
  <c r="F21" i="9"/>
  <c r="E21" i="9"/>
  <c r="D21" i="9"/>
  <c r="C21" i="9"/>
  <c r="H20" i="9"/>
  <c r="G20" i="9"/>
  <c r="F20" i="9"/>
  <c r="E20" i="9"/>
  <c r="D20" i="9"/>
  <c r="C20" i="9"/>
  <c r="F19" i="9"/>
  <c r="E19" i="9"/>
  <c r="D19" i="9"/>
  <c r="C19" i="9"/>
  <c r="H17" i="9"/>
  <c r="G17" i="9"/>
  <c r="F17" i="9"/>
  <c r="E17" i="9"/>
  <c r="D17" i="9"/>
  <c r="C17" i="9"/>
  <c r="H16" i="9"/>
  <c r="G16" i="9"/>
  <c r="F16" i="9"/>
  <c r="E16" i="9"/>
  <c r="D16" i="9"/>
  <c r="C16" i="9"/>
  <c r="H15" i="9"/>
  <c r="G15" i="9"/>
  <c r="F15" i="9"/>
  <c r="E15" i="9"/>
  <c r="D15" i="9"/>
  <c r="C15" i="9"/>
  <c r="H14" i="9"/>
  <c r="G14" i="9"/>
  <c r="F14" i="9"/>
  <c r="E14" i="9"/>
  <c r="D14" i="9"/>
  <c r="C14" i="9"/>
  <c r="F13" i="9"/>
  <c r="E13" i="9"/>
  <c r="D13" i="9"/>
  <c r="C13" i="9"/>
  <c r="H11" i="9"/>
  <c r="G11" i="9"/>
  <c r="F11" i="9"/>
  <c r="E11" i="9"/>
  <c r="D11" i="9"/>
  <c r="C11" i="9"/>
  <c r="H10" i="9"/>
  <c r="G10" i="9"/>
  <c r="F10" i="9"/>
  <c r="E10" i="9"/>
  <c r="D10" i="9"/>
  <c r="C10" i="9"/>
  <c r="H9" i="9"/>
  <c r="G9" i="9"/>
  <c r="F9" i="9"/>
  <c r="E9" i="9"/>
  <c r="D9" i="9"/>
  <c r="C9" i="9"/>
  <c r="H8" i="9"/>
  <c r="G8" i="9"/>
  <c r="F8" i="9"/>
  <c r="E8" i="9"/>
  <c r="D8" i="9"/>
  <c r="C8" i="9"/>
  <c r="F7" i="9"/>
  <c r="E7" i="9"/>
  <c r="D7" i="9"/>
  <c r="C7" i="9"/>
  <c r="AL91" i="1"/>
  <c r="AL89" i="1"/>
  <c r="AP85" i="1" l="1"/>
  <c r="AP91" i="1"/>
  <c r="AP87" i="1"/>
  <c r="AP88" i="1"/>
  <c r="AP90" i="1"/>
  <c r="AP84" i="1"/>
  <c r="AP92" i="1"/>
  <c r="AF109" i="1"/>
  <c r="AP89" i="1"/>
  <c r="AN86" i="1"/>
  <c r="AP86" i="1" l="1"/>
  <c r="AF105" i="1"/>
  <c r="AL87" i="1"/>
  <c r="AL85" i="1" l="1"/>
  <c r="AL84" i="1"/>
  <c r="AI85" i="1"/>
  <c r="AI86" i="1" s="1"/>
  <c r="AI87" i="1" s="1"/>
  <c r="AI88" i="1" s="1"/>
  <c r="AI89" i="1" s="1"/>
  <c r="AI90" i="1" s="1"/>
  <c r="AI91" i="1" s="1"/>
  <c r="AI92" i="1" s="1"/>
  <c r="U66" i="1"/>
  <c r="X66" i="1" s="1"/>
  <c r="AA66" i="1" s="1"/>
  <c r="AD66" i="1" s="1"/>
  <c r="AG66" i="1" s="1"/>
  <c r="V66" i="1"/>
  <c r="Y66" i="1" s="1"/>
  <c r="AB66" i="1" s="1"/>
  <c r="AE66" i="1" s="1"/>
  <c r="AH66" i="1" s="1"/>
  <c r="T66" i="1"/>
  <c r="W66" i="1" s="1"/>
  <c r="Z66" i="1" s="1"/>
  <c r="AC66" i="1" s="1"/>
  <c r="AF66" i="1" s="1"/>
  <c r="V76" i="1"/>
  <c r="R79" i="1"/>
  <c r="S72" i="1"/>
  <c r="U79" i="1"/>
  <c r="AF77" i="1"/>
  <c r="AE77" i="1"/>
  <c r="S78" i="1"/>
  <c r="AD76" i="1"/>
  <c r="AA77" i="1"/>
  <c r="R78" i="1"/>
  <c r="R76" i="1"/>
  <c r="AA78" i="1"/>
  <c r="V79" i="1"/>
  <c r="AA76" i="1"/>
  <c r="Q72" i="1"/>
  <c r="S77" i="1"/>
  <c r="W77" i="1"/>
  <c r="Q79" i="1"/>
  <c r="Y78" i="1"/>
  <c r="AF76" i="1"/>
  <c r="U78" i="1"/>
  <c r="AH78" i="1"/>
  <c r="S73" i="1"/>
  <c r="AC76" i="1"/>
  <c r="X76" i="1"/>
  <c r="AF78" i="1"/>
  <c r="Z78" i="1"/>
  <c r="AB78" i="1"/>
  <c r="AG78" i="1"/>
  <c r="AC79" i="1"/>
  <c r="AD78" i="1"/>
  <c r="S76" i="1"/>
  <c r="AE78" i="1"/>
  <c r="U77" i="1"/>
  <c r="V77" i="1"/>
  <c r="R72" i="1"/>
  <c r="U76" i="1"/>
  <c r="AH76" i="1"/>
  <c r="Z77" i="1"/>
  <c r="R70" i="1"/>
  <c r="T78" i="1"/>
  <c r="AD79" i="1"/>
  <c r="AH79" i="1"/>
  <c r="AG79" i="1"/>
  <c r="AA79" i="1"/>
  <c r="R73" i="1"/>
  <c r="Q78" i="1"/>
  <c r="Y79" i="1"/>
  <c r="AC77" i="1"/>
  <c r="X78" i="1"/>
  <c r="AB79" i="1"/>
  <c r="AE79" i="1"/>
  <c r="AD77" i="1"/>
  <c r="Q70" i="1"/>
  <c r="W76" i="1"/>
  <c r="Q73" i="1"/>
  <c r="T79" i="1"/>
  <c r="Y76" i="1"/>
  <c r="V78" i="1"/>
  <c r="W78" i="1"/>
  <c r="AG76" i="1"/>
  <c r="S79" i="1"/>
  <c r="S71" i="1"/>
  <c r="Q76" i="1"/>
  <c r="R71" i="1"/>
  <c r="AG77" i="1"/>
  <c r="S70" i="1"/>
  <c r="AC78" i="1"/>
  <c r="Q77" i="1"/>
  <c r="AB77" i="1"/>
  <c r="AF79" i="1"/>
  <c r="T77" i="1"/>
  <c r="Z79" i="1"/>
  <c r="AE76" i="1"/>
  <c r="Q71" i="1"/>
  <c r="T76" i="1"/>
  <c r="Y77" i="1"/>
  <c r="AB76" i="1"/>
  <c r="R77" i="1"/>
  <c r="W79" i="1"/>
  <c r="X77" i="1"/>
  <c r="AH77" i="1"/>
  <c r="X79" i="1"/>
  <c r="Z76" i="1"/>
  <c r="U65" i="1" l="1"/>
  <c r="V65" i="1"/>
  <c r="T65" i="1"/>
  <c r="W65" i="1" s="1"/>
  <c r="AF68" i="1"/>
  <c r="AC68" i="1"/>
  <c r="Z68" i="1"/>
  <c r="W68" i="1"/>
  <c r="T68" i="1"/>
  <c r="Q68" i="1"/>
  <c r="V70" i="1"/>
  <c r="T70" i="1"/>
  <c r="V72" i="1"/>
  <c r="T73" i="1"/>
  <c r="V71" i="1"/>
  <c r="W72" i="1"/>
  <c r="U73" i="1"/>
  <c r="W73" i="1"/>
  <c r="T71" i="1"/>
  <c r="T72" i="1"/>
  <c r="W70" i="1"/>
  <c r="V73" i="1"/>
  <c r="U71" i="1"/>
  <c r="U72" i="1"/>
  <c r="U70" i="1"/>
  <c r="W71" i="1"/>
  <c r="Z65" i="1" l="1"/>
  <c r="Y65" i="1"/>
  <c r="X65" i="1"/>
  <c r="O45" i="8"/>
  <c r="N45" i="8"/>
  <c r="O44" i="8"/>
  <c r="N44" i="8"/>
  <c r="O43" i="8"/>
  <c r="N43" i="8"/>
  <c r="O42" i="8"/>
  <c r="N42" i="8"/>
  <c r="O41" i="8"/>
  <c r="N41" i="8"/>
  <c r="O35" i="8"/>
  <c r="N35" i="8"/>
  <c r="O34" i="8"/>
  <c r="N34" i="8"/>
  <c r="O33" i="8"/>
  <c r="N33" i="8"/>
  <c r="O32" i="8"/>
  <c r="N32" i="8"/>
  <c r="O31" i="8"/>
  <c r="N31" i="8"/>
  <c r="O23" i="8"/>
  <c r="N23" i="8"/>
  <c r="O22" i="8"/>
  <c r="N22" i="8"/>
  <c r="O21" i="8"/>
  <c r="N21" i="8"/>
  <c r="O20" i="8"/>
  <c r="N20" i="8"/>
  <c r="O19" i="8"/>
  <c r="N19" i="8"/>
  <c r="O17" i="8"/>
  <c r="N17" i="8"/>
  <c r="O16" i="8"/>
  <c r="N16" i="8"/>
  <c r="O15" i="8"/>
  <c r="N15" i="8"/>
  <c r="O14" i="8"/>
  <c r="N14" i="8"/>
  <c r="O13" i="8"/>
  <c r="N13" i="8"/>
  <c r="O11" i="8"/>
  <c r="N11" i="8"/>
  <c r="O10" i="8"/>
  <c r="N10" i="8"/>
  <c r="O9" i="8"/>
  <c r="N9" i="8"/>
  <c r="O8" i="8"/>
  <c r="N8" i="8"/>
  <c r="O7" i="8"/>
  <c r="N7" i="8"/>
  <c r="O45" i="6"/>
  <c r="N45" i="6"/>
  <c r="O44" i="6"/>
  <c r="N44" i="6"/>
  <c r="O43" i="6"/>
  <c r="N43" i="6"/>
  <c r="O42" i="6"/>
  <c r="N42" i="6"/>
  <c r="O41" i="6"/>
  <c r="N41" i="6"/>
  <c r="O35" i="6"/>
  <c r="N35" i="6"/>
  <c r="O34" i="6"/>
  <c r="N34" i="6"/>
  <c r="O33" i="6"/>
  <c r="N33" i="6"/>
  <c r="O32" i="6"/>
  <c r="N32" i="6"/>
  <c r="O31" i="6"/>
  <c r="N31" i="6"/>
  <c r="O23" i="6"/>
  <c r="N23" i="6"/>
  <c r="O22" i="6"/>
  <c r="N22" i="6"/>
  <c r="O21" i="6"/>
  <c r="N21" i="6"/>
  <c r="O20" i="6"/>
  <c r="N20" i="6"/>
  <c r="O19" i="6"/>
  <c r="N19" i="6"/>
  <c r="O17" i="6"/>
  <c r="N17" i="6"/>
  <c r="O16" i="6"/>
  <c r="N16" i="6"/>
  <c r="O15" i="6"/>
  <c r="N15" i="6"/>
  <c r="O14" i="6"/>
  <c r="N14" i="6"/>
  <c r="O13" i="6"/>
  <c r="N13" i="6"/>
  <c r="O11" i="6"/>
  <c r="N11" i="6"/>
  <c r="O10" i="6"/>
  <c r="N10" i="6"/>
  <c r="O9" i="6"/>
  <c r="N9" i="6"/>
  <c r="O8" i="6"/>
  <c r="N8" i="6"/>
  <c r="O7" i="6"/>
  <c r="N7" i="6"/>
  <c r="O45" i="5"/>
  <c r="N45" i="5"/>
  <c r="O44" i="5"/>
  <c r="N44" i="5"/>
  <c r="O43" i="5"/>
  <c r="N43" i="5"/>
  <c r="O42" i="5"/>
  <c r="N42" i="5"/>
  <c r="O41" i="5"/>
  <c r="N41" i="5"/>
  <c r="O35" i="5"/>
  <c r="N35" i="5"/>
  <c r="O34" i="5"/>
  <c r="N34" i="5"/>
  <c r="O33" i="5"/>
  <c r="N33" i="5"/>
  <c r="O32" i="5"/>
  <c r="N32" i="5"/>
  <c r="O31" i="5"/>
  <c r="N31" i="5"/>
  <c r="O23" i="5"/>
  <c r="N23" i="5"/>
  <c r="O22" i="5"/>
  <c r="N22" i="5"/>
  <c r="O21" i="5"/>
  <c r="N21" i="5"/>
  <c r="O20" i="5"/>
  <c r="N20" i="5"/>
  <c r="O19" i="5"/>
  <c r="N19" i="5"/>
  <c r="O17" i="5"/>
  <c r="N17" i="5"/>
  <c r="O16" i="5"/>
  <c r="N16" i="5"/>
  <c r="O15" i="5"/>
  <c r="N15" i="5"/>
  <c r="O14" i="5"/>
  <c r="N14" i="5"/>
  <c r="O13" i="5"/>
  <c r="N13" i="5"/>
  <c r="O11" i="5"/>
  <c r="N11" i="5"/>
  <c r="O10" i="5"/>
  <c r="N10" i="5"/>
  <c r="O9" i="5"/>
  <c r="N9" i="5"/>
  <c r="O8" i="5"/>
  <c r="N8" i="5"/>
  <c r="O7" i="5"/>
  <c r="N7" i="5"/>
  <c r="O45" i="4"/>
  <c r="N45" i="4"/>
  <c r="O44" i="4"/>
  <c r="N44" i="4"/>
  <c r="O43" i="4"/>
  <c r="N43" i="4"/>
  <c r="O42" i="4"/>
  <c r="N42" i="4"/>
  <c r="O41" i="4"/>
  <c r="N41" i="4"/>
  <c r="O35" i="4"/>
  <c r="N35" i="4"/>
  <c r="O34" i="4"/>
  <c r="N34" i="4"/>
  <c r="O33" i="4"/>
  <c r="N33" i="4"/>
  <c r="O32" i="4"/>
  <c r="N32" i="4"/>
  <c r="O31" i="4"/>
  <c r="N31" i="4"/>
  <c r="O23" i="4"/>
  <c r="N23" i="4"/>
  <c r="O22" i="4"/>
  <c r="N22" i="4"/>
  <c r="O21" i="4"/>
  <c r="N21" i="4"/>
  <c r="O20" i="4"/>
  <c r="N20" i="4"/>
  <c r="O19" i="4"/>
  <c r="N19" i="4"/>
  <c r="O17" i="4"/>
  <c r="N17" i="4"/>
  <c r="O16" i="4"/>
  <c r="N16" i="4"/>
  <c r="O15" i="4"/>
  <c r="N15" i="4"/>
  <c r="O14" i="4"/>
  <c r="N14" i="4"/>
  <c r="O13" i="4"/>
  <c r="N13" i="4"/>
  <c r="O11" i="4"/>
  <c r="N11" i="4"/>
  <c r="O10" i="4"/>
  <c r="N10" i="4"/>
  <c r="O9" i="4"/>
  <c r="N9" i="4"/>
  <c r="O8" i="4"/>
  <c r="N8" i="4"/>
  <c r="O7" i="4"/>
  <c r="N7" i="4"/>
  <c r="O45" i="7"/>
  <c r="N45" i="7"/>
  <c r="O44" i="7"/>
  <c r="N44" i="7"/>
  <c r="O43" i="7"/>
  <c r="N43" i="7"/>
  <c r="O42" i="7"/>
  <c r="N42" i="7"/>
  <c r="O41" i="7"/>
  <c r="N41" i="7"/>
  <c r="O35" i="7"/>
  <c r="N35" i="7"/>
  <c r="O34" i="7"/>
  <c r="N34" i="7"/>
  <c r="O33" i="7"/>
  <c r="N33" i="7"/>
  <c r="O32" i="7"/>
  <c r="N32" i="7"/>
  <c r="O31" i="7"/>
  <c r="N31" i="7"/>
  <c r="O23" i="7"/>
  <c r="N23" i="7"/>
  <c r="O22" i="7"/>
  <c r="N22" i="7"/>
  <c r="O21" i="7"/>
  <c r="N21" i="7"/>
  <c r="O20" i="7"/>
  <c r="N20" i="7"/>
  <c r="O19" i="7"/>
  <c r="N19" i="7"/>
  <c r="O17" i="7"/>
  <c r="N17" i="7"/>
  <c r="O16" i="7"/>
  <c r="N16" i="7"/>
  <c r="O15" i="7"/>
  <c r="N15" i="7"/>
  <c r="O14" i="7"/>
  <c r="N14" i="7"/>
  <c r="O13" i="7"/>
  <c r="N13" i="7"/>
  <c r="O11" i="7"/>
  <c r="N11" i="7"/>
  <c r="O10" i="7"/>
  <c r="N10" i="7"/>
  <c r="O9" i="7"/>
  <c r="N9" i="7"/>
  <c r="O8" i="7"/>
  <c r="N8" i="7"/>
  <c r="O7" i="7"/>
  <c r="N7" i="7"/>
  <c r="O45" i="3"/>
  <c r="N45" i="3"/>
  <c r="O44" i="3"/>
  <c r="N44" i="3"/>
  <c r="O43" i="3"/>
  <c r="N43" i="3"/>
  <c r="O42" i="3"/>
  <c r="N42" i="3"/>
  <c r="O41" i="3"/>
  <c r="N41" i="3"/>
  <c r="O35" i="3"/>
  <c r="N35" i="3"/>
  <c r="O34" i="3"/>
  <c r="N34" i="3"/>
  <c r="O33" i="3"/>
  <c r="N33" i="3"/>
  <c r="O32" i="3"/>
  <c r="N32" i="3"/>
  <c r="O31" i="3"/>
  <c r="N31" i="3"/>
  <c r="O23" i="3"/>
  <c r="N23" i="3"/>
  <c r="O22" i="3"/>
  <c r="N22" i="3"/>
  <c r="O21" i="3"/>
  <c r="N21" i="3"/>
  <c r="O20" i="3"/>
  <c r="N20" i="3"/>
  <c r="O19" i="3"/>
  <c r="N19" i="3"/>
  <c r="O17" i="3"/>
  <c r="N17" i="3"/>
  <c r="O16" i="3"/>
  <c r="N16" i="3"/>
  <c r="O15" i="3"/>
  <c r="N15" i="3"/>
  <c r="O14" i="3"/>
  <c r="N14" i="3"/>
  <c r="O13" i="3"/>
  <c r="N13" i="3"/>
  <c r="O11" i="3"/>
  <c r="N11" i="3"/>
  <c r="O10" i="3"/>
  <c r="N10" i="3"/>
  <c r="O9" i="3"/>
  <c r="N9" i="3"/>
  <c r="O8" i="3"/>
  <c r="N8" i="3"/>
  <c r="O7" i="3"/>
  <c r="N7" i="3"/>
  <c r="N41" i="2"/>
  <c r="O41" i="2"/>
  <c r="N42" i="2"/>
  <c r="O42" i="2"/>
  <c r="N43" i="2"/>
  <c r="O43" i="2"/>
  <c r="N44" i="2"/>
  <c r="O44" i="2"/>
  <c r="N45" i="2"/>
  <c r="O45" i="2"/>
  <c r="N31" i="2"/>
  <c r="O31" i="2"/>
  <c r="N32" i="2"/>
  <c r="O32" i="2"/>
  <c r="N33" i="2"/>
  <c r="O33" i="2"/>
  <c r="N34" i="2"/>
  <c r="O34" i="2"/>
  <c r="N35" i="2"/>
  <c r="O35" i="2"/>
  <c r="N19" i="2"/>
  <c r="O19" i="2"/>
  <c r="N20" i="2"/>
  <c r="O20" i="2"/>
  <c r="N21" i="2"/>
  <c r="O21" i="2"/>
  <c r="N22" i="2"/>
  <c r="O22" i="2"/>
  <c r="N23" i="2"/>
  <c r="O23" i="2"/>
  <c r="N13" i="2"/>
  <c r="O13" i="2"/>
  <c r="N14" i="2"/>
  <c r="O14" i="2"/>
  <c r="N15" i="2"/>
  <c r="O15" i="2"/>
  <c r="N16" i="2"/>
  <c r="O16" i="2"/>
  <c r="N17" i="2"/>
  <c r="O17" i="2"/>
  <c r="N7" i="2"/>
  <c r="O7" i="2"/>
  <c r="N8" i="2"/>
  <c r="O8" i="2"/>
  <c r="N9" i="2"/>
  <c r="O9" i="2"/>
  <c r="N10" i="2"/>
  <c r="O10" i="2"/>
  <c r="N11" i="2"/>
  <c r="O11" i="2"/>
  <c r="F45" i="8"/>
  <c r="E45" i="8"/>
  <c r="F44" i="8"/>
  <c r="E44" i="8"/>
  <c r="F43" i="8"/>
  <c r="E43" i="8"/>
  <c r="F42" i="8"/>
  <c r="E42" i="8"/>
  <c r="F41" i="8"/>
  <c r="E41" i="8"/>
  <c r="F35" i="8"/>
  <c r="E35" i="8"/>
  <c r="F34" i="8"/>
  <c r="E34" i="8"/>
  <c r="F33" i="8"/>
  <c r="E33" i="8"/>
  <c r="F32" i="8"/>
  <c r="E32" i="8"/>
  <c r="F31" i="8"/>
  <c r="E31" i="8"/>
  <c r="F23" i="8"/>
  <c r="E23" i="8"/>
  <c r="F22" i="8"/>
  <c r="E22" i="8"/>
  <c r="F21" i="8"/>
  <c r="E21" i="8"/>
  <c r="F20" i="8"/>
  <c r="E20" i="8"/>
  <c r="F19" i="8"/>
  <c r="E19" i="8"/>
  <c r="F17" i="8"/>
  <c r="E17" i="8"/>
  <c r="F16" i="8"/>
  <c r="E16" i="8"/>
  <c r="F15" i="8"/>
  <c r="E15" i="8"/>
  <c r="F14" i="8"/>
  <c r="E14" i="8"/>
  <c r="F13" i="8"/>
  <c r="E13" i="8"/>
  <c r="F11" i="8"/>
  <c r="E11" i="8"/>
  <c r="F10" i="8"/>
  <c r="E10" i="8"/>
  <c r="F9" i="8"/>
  <c r="E9" i="8"/>
  <c r="F8" i="8"/>
  <c r="E8" i="8"/>
  <c r="F7" i="8"/>
  <c r="E7" i="8"/>
  <c r="F45" i="6"/>
  <c r="E45" i="6"/>
  <c r="F44" i="6"/>
  <c r="E44" i="6"/>
  <c r="F43" i="6"/>
  <c r="E43" i="6"/>
  <c r="F42" i="6"/>
  <c r="E42" i="6"/>
  <c r="F41" i="6"/>
  <c r="E41" i="6"/>
  <c r="F35" i="6"/>
  <c r="E35" i="6"/>
  <c r="F34" i="6"/>
  <c r="E34" i="6"/>
  <c r="F33" i="6"/>
  <c r="E33" i="6"/>
  <c r="F32" i="6"/>
  <c r="E32" i="6"/>
  <c r="F31" i="6"/>
  <c r="E31" i="6"/>
  <c r="F23" i="6"/>
  <c r="E23" i="6"/>
  <c r="F22" i="6"/>
  <c r="E22" i="6"/>
  <c r="F21" i="6"/>
  <c r="E21" i="6"/>
  <c r="F20" i="6"/>
  <c r="E20" i="6"/>
  <c r="F19" i="6"/>
  <c r="E19" i="6"/>
  <c r="F17" i="6"/>
  <c r="E17" i="6"/>
  <c r="F16" i="6"/>
  <c r="E16" i="6"/>
  <c r="F15" i="6"/>
  <c r="E15" i="6"/>
  <c r="F14" i="6"/>
  <c r="E14" i="6"/>
  <c r="F13" i="6"/>
  <c r="E13" i="6"/>
  <c r="F11" i="6"/>
  <c r="E11" i="6"/>
  <c r="F10" i="6"/>
  <c r="E10" i="6"/>
  <c r="F9" i="6"/>
  <c r="E9" i="6"/>
  <c r="F8" i="6"/>
  <c r="E8" i="6"/>
  <c r="F7" i="6"/>
  <c r="E7" i="6"/>
  <c r="F45" i="5"/>
  <c r="E45" i="5"/>
  <c r="F44" i="5"/>
  <c r="E44" i="5"/>
  <c r="F43" i="5"/>
  <c r="E43" i="5"/>
  <c r="F42" i="5"/>
  <c r="E42" i="5"/>
  <c r="F41" i="5"/>
  <c r="E41" i="5"/>
  <c r="F35" i="5"/>
  <c r="E35" i="5"/>
  <c r="F34" i="5"/>
  <c r="E34" i="5"/>
  <c r="F33" i="5"/>
  <c r="E33" i="5"/>
  <c r="F32" i="5"/>
  <c r="E32" i="5"/>
  <c r="F31" i="5"/>
  <c r="E31" i="5"/>
  <c r="F23" i="5"/>
  <c r="E23" i="5"/>
  <c r="F22" i="5"/>
  <c r="E22" i="5"/>
  <c r="F21" i="5"/>
  <c r="E21" i="5"/>
  <c r="F20" i="5"/>
  <c r="E20" i="5"/>
  <c r="F19" i="5"/>
  <c r="E19" i="5"/>
  <c r="F17" i="5"/>
  <c r="E17" i="5"/>
  <c r="F16" i="5"/>
  <c r="E16" i="5"/>
  <c r="F15" i="5"/>
  <c r="E15" i="5"/>
  <c r="F14" i="5"/>
  <c r="E14" i="5"/>
  <c r="F13" i="5"/>
  <c r="E13" i="5"/>
  <c r="F11" i="5"/>
  <c r="E11" i="5"/>
  <c r="F10" i="5"/>
  <c r="E10" i="5"/>
  <c r="F9" i="5"/>
  <c r="E9" i="5"/>
  <c r="F8" i="5"/>
  <c r="E8" i="5"/>
  <c r="F7" i="5"/>
  <c r="E7" i="5"/>
  <c r="F45" i="4"/>
  <c r="E45" i="4"/>
  <c r="F44" i="4"/>
  <c r="E44" i="4"/>
  <c r="F43" i="4"/>
  <c r="E43" i="4"/>
  <c r="F42" i="4"/>
  <c r="E42" i="4"/>
  <c r="F41" i="4"/>
  <c r="E41" i="4"/>
  <c r="F35" i="4"/>
  <c r="E35" i="4"/>
  <c r="F34" i="4"/>
  <c r="E34" i="4"/>
  <c r="F33" i="4"/>
  <c r="E33" i="4"/>
  <c r="F32" i="4"/>
  <c r="E32" i="4"/>
  <c r="F31" i="4"/>
  <c r="E31" i="4"/>
  <c r="F23" i="4"/>
  <c r="E23" i="4"/>
  <c r="F22" i="4"/>
  <c r="E22" i="4"/>
  <c r="F21" i="4"/>
  <c r="E21" i="4"/>
  <c r="F20" i="4"/>
  <c r="E20" i="4"/>
  <c r="F19" i="4"/>
  <c r="E19" i="4"/>
  <c r="F17" i="4"/>
  <c r="E17" i="4"/>
  <c r="F16" i="4"/>
  <c r="E16" i="4"/>
  <c r="F15" i="4"/>
  <c r="E15" i="4"/>
  <c r="F14" i="4"/>
  <c r="E14" i="4"/>
  <c r="F13" i="4"/>
  <c r="E13" i="4"/>
  <c r="F11" i="4"/>
  <c r="E11" i="4"/>
  <c r="F10" i="4"/>
  <c r="E10" i="4"/>
  <c r="F9" i="4"/>
  <c r="E9" i="4"/>
  <c r="F8" i="4"/>
  <c r="E8" i="4"/>
  <c r="F7" i="4"/>
  <c r="E7" i="4"/>
  <c r="F45" i="7"/>
  <c r="E45" i="7"/>
  <c r="F44" i="7"/>
  <c r="E44" i="7"/>
  <c r="F43" i="7"/>
  <c r="E43" i="7"/>
  <c r="F42" i="7"/>
  <c r="E42" i="7"/>
  <c r="F41" i="7"/>
  <c r="E41" i="7"/>
  <c r="F35" i="7"/>
  <c r="E35" i="7"/>
  <c r="F34" i="7"/>
  <c r="E34" i="7"/>
  <c r="F33" i="7"/>
  <c r="E33" i="7"/>
  <c r="F32" i="7"/>
  <c r="E32" i="7"/>
  <c r="F31" i="7"/>
  <c r="E31" i="7"/>
  <c r="F23" i="7"/>
  <c r="E23" i="7"/>
  <c r="F22" i="7"/>
  <c r="E22" i="7"/>
  <c r="F21" i="7"/>
  <c r="E21" i="7"/>
  <c r="F20" i="7"/>
  <c r="E20" i="7"/>
  <c r="F19" i="7"/>
  <c r="E19" i="7"/>
  <c r="F17" i="7"/>
  <c r="E17" i="7"/>
  <c r="F16" i="7"/>
  <c r="E16" i="7"/>
  <c r="F15" i="7"/>
  <c r="E15" i="7"/>
  <c r="F14" i="7"/>
  <c r="E14" i="7"/>
  <c r="F13" i="7"/>
  <c r="E13" i="7"/>
  <c r="F11" i="7"/>
  <c r="E11" i="7"/>
  <c r="F10" i="7"/>
  <c r="E10" i="7"/>
  <c r="F9" i="7"/>
  <c r="E9" i="7"/>
  <c r="F8" i="7"/>
  <c r="E8" i="7"/>
  <c r="F7" i="7"/>
  <c r="E7" i="7"/>
  <c r="F45" i="3"/>
  <c r="E45" i="3"/>
  <c r="F44" i="3"/>
  <c r="E44" i="3"/>
  <c r="F43" i="3"/>
  <c r="E43" i="3"/>
  <c r="F42" i="3"/>
  <c r="E42" i="3"/>
  <c r="F41" i="3"/>
  <c r="E41" i="3"/>
  <c r="F35" i="3"/>
  <c r="E35" i="3"/>
  <c r="F34" i="3"/>
  <c r="E34" i="3"/>
  <c r="F33" i="3"/>
  <c r="E33" i="3"/>
  <c r="F32" i="3"/>
  <c r="E32" i="3"/>
  <c r="F31" i="3"/>
  <c r="E31" i="3"/>
  <c r="F23" i="3"/>
  <c r="E23" i="3"/>
  <c r="F22" i="3"/>
  <c r="E22" i="3"/>
  <c r="F21" i="3"/>
  <c r="E21" i="3"/>
  <c r="F20" i="3"/>
  <c r="E20" i="3"/>
  <c r="F19" i="3"/>
  <c r="E19" i="3"/>
  <c r="F17" i="3"/>
  <c r="E17" i="3"/>
  <c r="F16" i="3"/>
  <c r="E16" i="3"/>
  <c r="F15" i="3"/>
  <c r="E15" i="3"/>
  <c r="F14" i="3"/>
  <c r="E14" i="3"/>
  <c r="F13" i="3"/>
  <c r="E13" i="3"/>
  <c r="F11" i="3"/>
  <c r="E11" i="3"/>
  <c r="F10" i="3"/>
  <c r="E10" i="3"/>
  <c r="F9" i="3"/>
  <c r="E9" i="3"/>
  <c r="F8" i="3"/>
  <c r="E8" i="3"/>
  <c r="F7" i="3"/>
  <c r="E7" i="3"/>
  <c r="E41" i="2"/>
  <c r="F41" i="2"/>
  <c r="E42" i="2"/>
  <c r="F42" i="2"/>
  <c r="E43" i="2"/>
  <c r="F43" i="2"/>
  <c r="E44" i="2"/>
  <c r="F44" i="2"/>
  <c r="E45" i="2"/>
  <c r="F45" i="2"/>
  <c r="E31" i="2"/>
  <c r="F31" i="2"/>
  <c r="E32" i="2"/>
  <c r="F32" i="2"/>
  <c r="E33" i="2"/>
  <c r="F33" i="2"/>
  <c r="E34" i="2"/>
  <c r="F34" i="2"/>
  <c r="E35" i="2"/>
  <c r="F35" i="2"/>
  <c r="E19" i="2"/>
  <c r="F19" i="2"/>
  <c r="E20" i="2"/>
  <c r="F20" i="2"/>
  <c r="E21" i="2"/>
  <c r="F21" i="2"/>
  <c r="E22" i="2"/>
  <c r="F22" i="2"/>
  <c r="E23" i="2"/>
  <c r="F23" i="2"/>
  <c r="E13" i="2"/>
  <c r="F13" i="2"/>
  <c r="E14" i="2"/>
  <c r="F14" i="2"/>
  <c r="E15" i="2"/>
  <c r="F15" i="2"/>
  <c r="E16" i="2"/>
  <c r="F16" i="2"/>
  <c r="E17" i="2"/>
  <c r="F17" i="2"/>
  <c r="E7" i="2"/>
  <c r="F7" i="2"/>
  <c r="E8" i="2"/>
  <c r="F8" i="2"/>
  <c r="E9" i="2"/>
  <c r="F9" i="2"/>
  <c r="E10" i="2"/>
  <c r="F10" i="2"/>
  <c r="E11" i="2"/>
  <c r="F11" i="2"/>
  <c r="AG80" i="1"/>
  <c r="AH80" i="1"/>
  <c r="AE80" i="1"/>
  <c r="AD80" i="1"/>
  <c r="AB80" i="1"/>
  <c r="AA80" i="1"/>
  <c r="Y80" i="1"/>
  <c r="X80" i="1"/>
  <c r="V80" i="1"/>
  <c r="U80" i="1"/>
  <c r="U74" i="1"/>
  <c r="V74" i="1"/>
  <c r="R74" i="1"/>
  <c r="S74" i="1"/>
  <c r="R80" i="1"/>
  <c r="S80" i="1"/>
  <c r="E23" i="1"/>
  <c r="L11" i="1"/>
  <c r="J32" i="1"/>
  <c r="G41" i="1"/>
  <c r="L29" i="1"/>
  <c r="F26" i="1"/>
  <c r="Y73" i="1"/>
  <c r="Y72" i="1"/>
  <c r="J20" i="1"/>
  <c r="L23" i="1"/>
  <c r="F47" i="1"/>
  <c r="J26" i="1"/>
  <c r="K44" i="1"/>
  <c r="E41" i="1"/>
  <c r="H47" i="1"/>
  <c r="E21" i="1"/>
  <c r="K11" i="1"/>
  <c r="F28" i="1"/>
  <c r="F41" i="1"/>
  <c r="L26" i="1"/>
  <c r="H26" i="1"/>
  <c r="K10" i="1"/>
  <c r="E45" i="1"/>
  <c r="J40" i="1"/>
  <c r="G20" i="1"/>
  <c r="X71" i="1"/>
  <c r="X70" i="1"/>
  <c r="F46" i="1"/>
  <c r="G8" i="1"/>
  <c r="G29" i="1"/>
  <c r="H21" i="1"/>
  <c r="E46" i="1"/>
  <c r="H29" i="1"/>
  <c r="G34" i="1"/>
  <c r="K9" i="1"/>
  <c r="F32" i="1"/>
  <c r="G38" i="1"/>
  <c r="K34" i="1"/>
  <c r="K41" i="1"/>
  <c r="G47" i="1"/>
  <c r="F10" i="1"/>
  <c r="G22" i="1"/>
  <c r="L20" i="1"/>
  <c r="K26" i="1"/>
  <c r="J47" i="1"/>
  <c r="J23" i="1"/>
  <c r="Z70" i="1"/>
  <c r="K47" i="1"/>
  <c r="E47" i="1"/>
  <c r="E34" i="1"/>
  <c r="F40" i="1"/>
  <c r="H32" i="1"/>
  <c r="L45" i="1"/>
  <c r="L38" i="1"/>
  <c r="L35" i="1"/>
  <c r="L41" i="1"/>
  <c r="L39" i="1"/>
  <c r="K27" i="1"/>
  <c r="J8" i="1"/>
  <c r="H35" i="1"/>
  <c r="Y74" i="1"/>
  <c r="J21" i="1"/>
  <c r="J10" i="1"/>
  <c r="H45" i="1"/>
  <c r="E22" i="1"/>
  <c r="J9" i="1"/>
  <c r="F20" i="1"/>
  <c r="E40" i="1"/>
  <c r="J27" i="1"/>
  <c r="K22" i="1"/>
  <c r="F27" i="1"/>
  <c r="J22" i="1"/>
  <c r="E32" i="1"/>
  <c r="K29" i="1"/>
  <c r="G39" i="1"/>
  <c r="L46" i="1"/>
  <c r="K33" i="1"/>
  <c r="H40" i="1"/>
  <c r="H46" i="1"/>
  <c r="F44" i="1"/>
  <c r="F35" i="1"/>
  <c r="J11" i="1"/>
  <c r="K8" i="1"/>
  <c r="E28" i="1"/>
  <c r="J29" i="1"/>
  <c r="J34" i="1"/>
  <c r="H8" i="1"/>
  <c r="H10" i="1"/>
  <c r="G26" i="1"/>
  <c r="X73" i="1"/>
  <c r="K40" i="1"/>
  <c r="F34" i="1"/>
  <c r="E38" i="1"/>
  <c r="F22" i="1"/>
  <c r="J28" i="1"/>
  <c r="F29" i="1"/>
  <c r="K23" i="1"/>
  <c r="K35" i="1"/>
  <c r="G46" i="1"/>
  <c r="G9" i="1"/>
  <c r="L28" i="1"/>
  <c r="G32" i="1"/>
  <c r="L40" i="1"/>
  <c r="K39" i="1"/>
  <c r="J45" i="1"/>
  <c r="L27" i="1"/>
  <c r="H27" i="1"/>
  <c r="K45" i="1"/>
  <c r="E29" i="1"/>
  <c r="H22" i="1"/>
  <c r="G45" i="1"/>
  <c r="E27" i="1"/>
  <c r="J33" i="1"/>
  <c r="E9" i="1"/>
  <c r="G35" i="1"/>
  <c r="Y71" i="1"/>
  <c r="L8" i="1"/>
  <c r="H33" i="1"/>
  <c r="K28" i="1"/>
  <c r="L10" i="1"/>
  <c r="J46" i="1"/>
  <c r="E10" i="1"/>
  <c r="E33" i="1"/>
  <c r="F39" i="1"/>
  <c r="H44" i="1"/>
  <c r="G27" i="1"/>
  <c r="H34" i="1"/>
  <c r="L9" i="1"/>
  <c r="L33" i="1"/>
  <c r="K21" i="1"/>
  <c r="E11" i="1"/>
  <c r="E35" i="1"/>
  <c r="H9" i="1"/>
  <c r="L32" i="1"/>
  <c r="F33" i="1"/>
  <c r="E26" i="1"/>
  <c r="J35" i="1"/>
  <c r="Z71" i="1"/>
  <c r="E44" i="1"/>
  <c r="X72" i="1"/>
  <c r="K32" i="1"/>
  <c r="Z72" i="1"/>
  <c r="J38" i="1"/>
  <c r="H20" i="1"/>
  <c r="G10" i="1"/>
  <c r="G21" i="1"/>
  <c r="K46" i="1"/>
  <c r="L22" i="1"/>
  <c r="K38" i="1"/>
  <c r="F9" i="1"/>
  <c r="G11" i="1"/>
  <c r="L44" i="1"/>
  <c r="E39" i="1"/>
  <c r="L21" i="1"/>
  <c r="H11" i="1"/>
  <c r="H38" i="1"/>
  <c r="G28" i="1"/>
  <c r="F45" i="1"/>
  <c r="F11" i="1"/>
  <c r="F23" i="1"/>
  <c r="X74" i="1"/>
  <c r="H39" i="1"/>
  <c r="G23" i="1"/>
  <c r="H23" i="1"/>
  <c r="G44" i="1"/>
  <c r="G40" i="1"/>
  <c r="Y70" i="1"/>
  <c r="E8" i="1"/>
  <c r="L47" i="1"/>
  <c r="Z73" i="1"/>
  <c r="G33" i="1"/>
  <c r="H41" i="1"/>
  <c r="J41" i="1"/>
  <c r="K20" i="1"/>
  <c r="F21" i="1"/>
  <c r="J44" i="1"/>
  <c r="J39" i="1"/>
  <c r="F8" i="1"/>
  <c r="L34" i="1"/>
  <c r="F38" i="1"/>
  <c r="H28" i="1"/>
  <c r="E20" i="1"/>
  <c r="AB65" i="1" l="1"/>
  <c r="AC65" i="1"/>
  <c r="AA65" i="1"/>
  <c r="U23" i="8"/>
  <c r="U22" i="8"/>
  <c r="U21" i="8"/>
  <c r="U20" i="8"/>
  <c r="U17" i="8"/>
  <c r="U16" i="8"/>
  <c r="U15" i="8"/>
  <c r="U14" i="8"/>
  <c r="U11" i="8"/>
  <c r="U10" i="8"/>
  <c r="U9" i="8"/>
  <c r="U8" i="8"/>
  <c r="Q45" i="8"/>
  <c r="Q49" i="8" s="1"/>
  <c r="Q44" i="8"/>
  <c r="Q48" i="8" s="1"/>
  <c r="Q43" i="8"/>
  <c r="Q42" i="8"/>
  <c r="Q46" i="8" s="1"/>
  <c r="Q35" i="8"/>
  <c r="Q39" i="8" s="1"/>
  <c r="Q34" i="8"/>
  <c r="Q38" i="8" s="1"/>
  <c r="Q33" i="8"/>
  <c r="Q37" i="8" s="1"/>
  <c r="Q32" i="8"/>
  <c r="Q36" i="8" s="1"/>
  <c r="Q23" i="8"/>
  <c r="Q22" i="8"/>
  <c r="Q21" i="8"/>
  <c r="Q20" i="8"/>
  <c r="Q17" i="8"/>
  <c r="Q16" i="8"/>
  <c r="Q15" i="8"/>
  <c r="Q14" i="8"/>
  <c r="Q11" i="8"/>
  <c r="Q10" i="8"/>
  <c r="Q9" i="8"/>
  <c r="Q8" i="8"/>
  <c r="H45" i="8"/>
  <c r="H49" i="8" s="1"/>
  <c r="H44" i="8"/>
  <c r="H48" i="8" s="1"/>
  <c r="H43" i="8"/>
  <c r="H42" i="8"/>
  <c r="H46" i="8" s="1"/>
  <c r="H35" i="8"/>
  <c r="H39" i="8" s="1"/>
  <c r="H34" i="8"/>
  <c r="H38" i="8" s="1"/>
  <c r="H33" i="8"/>
  <c r="H32" i="8"/>
  <c r="H36" i="8" s="1"/>
  <c r="H23" i="8"/>
  <c r="H22" i="8"/>
  <c r="H21" i="8"/>
  <c r="H37" i="8" s="1"/>
  <c r="H20" i="8"/>
  <c r="H17" i="8"/>
  <c r="H16" i="8"/>
  <c r="H15" i="8"/>
  <c r="H14" i="8"/>
  <c r="H11" i="8"/>
  <c r="H10" i="8"/>
  <c r="H9" i="8"/>
  <c r="H8" i="8"/>
  <c r="U23" i="6"/>
  <c r="U22" i="6"/>
  <c r="U21" i="6"/>
  <c r="U20" i="6"/>
  <c r="U17" i="6"/>
  <c r="U16" i="6"/>
  <c r="U15" i="6"/>
  <c r="U14" i="6"/>
  <c r="U11" i="6"/>
  <c r="U10" i="6"/>
  <c r="U9" i="6"/>
  <c r="U8" i="6"/>
  <c r="Q45" i="6"/>
  <c r="Q49" i="6" s="1"/>
  <c r="Q44" i="6"/>
  <c r="Q48" i="6" s="1"/>
  <c r="Q43" i="6"/>
  <c r="Q42" i="6"/>
  <c r="Q46" i="6" s="1"/>
  <c r="Q39" i="6"/>
  <c r="Q35" i="6"/>
  <c r="Q34" i="6"/>
  <c r="Q38" i="6" s="1"/>
  <c r="Q33" i="6"/>
  <c r="Q37" i="6" s="1"/>
  <c r="Q32" i="6"/>
  <c r="Q36" i="6" s="1"/>
  <c r="Q23" i="6"/>
  <c r="Q22" i="6"/>
  <c r="Q21" i="6"/>
  <c r="Q20" i="6"/>
  <c r="Q17" i="6"/>
  <c r="Q16" i="6"/>
  <c r="Q15" i="6"/>
  <c r="Q14" i="6"/>
  <c r="Q11" i="6"/>
  <c r="Q10" i="6"/>
  <c r="Q9" i="6"/>
  <c r="Q8" i="6"/>
  <c r="H45" i="6"/>
  <c r="H44" i="6"/>
  <c r="H43" i="6"/>
  <c r="H42" i="6"/>
  <c r="H46" i="6" s="1"/>
  <c r="H35" i="6"/>
  <c r="H34" i="6"/>
  <c r="H33" i="6"/>
  <c r="H32" i="6"/>
  <c r="H36" i="6" s="1"/>
  <c r="H23" i="6"/>
  <c r="H49" i="6" s="1"/>
  <c r="H22" i="6"/>
  <c r="H38" i="6" s="1"/>
  <c r="H21" i="6"/>
  <c r="H47" i="6" s="1"/>
  <c r="H20" i="6"/>
  <c r="H17" i="6"/>
  <c r="H16" i="6"/>
  <c r="H15" i="6"/>
  <c r="H14" i="6"/>
  <c r="H11" i="6"/>
  <c r="H10" i="6"/>
  <c r="H9" i="6"/>
  <c r="H8" i="6"/>
  <c r="U23" i="5"/>
  <c r="U22" i="5"/>
  <c r="U21" i="5"/>
  <c r="U20" i="5"/>
  <c r="U17" i="5"/>
  <c r="U16" i="5"/>
  <c r="U15" i="5"/>
  <c r="U14" i="5"/>
  <c r="U11" i="5"/>
  <c r="U10" i="5"/>
  <c r="U9" i="5"/>
  <c r="U8" i="5"/>
  <c r="Q45" i="5"/>
  <c r="Q49" i="5" s="1"/>
  <c r="Q44" i="5"/>
  <c r="Q48" i="5" s="1"/>
  <c r="Q43" i="5"/>
  <c r="Q42" i="5"/>
  <c r="Q46" i="5" s="1"/>
  <c r="Q35" i="5"/>
  <c r="Q39" i="5" s="1"/>
  <c r="Q34" i="5"/>
  <c r="Q38" i="5" s="1"/>
  <c r="Q33" i="5"/>
  <c r="Q37" i="5" s="1"/>
  <c r="Q32" i="5"/>
  <c r="Q36" i="5" s="1"/>
  <c r="Q23" i="5"/>
  <c r="Q22" i="5"/>
  <c r="Q21" i="5"/>
  <c r="Q20" i="5"/>
  <c r="Q17" i="5"/>
  <c r="Q16" i="5"/>
  <c r="Q15" i="5"/>
  <c r="Q14" i="5"/>
  <c r="Q11" i="5"/>
  <c r="Q10" i="5"/>
  <c r="Q9" i="5"/>
  <c r="Q8" i="5"/>
  <c r="H45" i="5"/>
  <c r="H49" i="5" s="1"/>
  <c r="H44" i="5"/>
  <c r="H48" i="5" s="1"/>
  <c r="H43" i="5"/>
  <c r="H42" i="5"/>
  <c r="H46" i="5" s="1"/>
  <c r="H35" i="5"/>
  <c r="H39" i="5" s="1"/>
  <c r="H34" i="5"/>
  <c r="H38" i="5" s="1"/>
  <c r="H33" i="5"/>
  <c r="H37" i="5" s="1"/>
  <c r="H32" i="5"/>
  <c r="H36" i="5" s="1"/>
  <c r="H23" i="5"/>
  <c r="H22" i="5"/>
  <c r="H21" i="5"/>
  <c r="H20" i="5"/>
  <c r="H17" i="5"/>
  <c r="H16" i="5"/>
  <c r="H15" i="5"/>
  <c r="H14" i="5"/>
  <c r="H11" i="5"/>
  <c r="H10" i="5"/>
  <c r="H9" i="5"/>
  <c r="H8" i="5"/>
  <c r="U23" i="4"/>
  <c r="U22" i="4"/>
  <c r="U21" i="4"/>
  <c r="U20" i="4"/>
  <c r="U17" i="4"/>
  <c r="U16" i="4"/>
  <c r="U15" i="4"/>
  <c r="U14" i="4"/>
  <c r="U11" i="4"/>
  <c r="U10" i="4"/>
  <c r="U9" i="4"/>
  <c r="U8" i="4"/>
  <c r="Q45" i="4"/>
  <c r="Q49" i="4" s="1"/>
  <c r="Q44" i="4"/>
  <c r="Q48" i="4" s="1"/>
  <c r="Q43" i="4"/>
  <c r="Q47" i="4" s="1"/>
  <c r="Q42" i="4"/>
  <c r="Q46" i="4" s="1"/>
  <c r="Q35" i="4"/>
  <c r="Q39" i="4" s="1"/>
  <c r="Q34" i="4"/>
  <c r="Q38" i="4" s="1"/>
  <c r="Q33" i="4"/>
  <c r="Q37" i="4" s="1"/>
  <c r="Q32" i="4"/>
  <c r="Q36" i="4" s="1"/>
  <c r="Q23" i="4"/>
  <c r="Q22" i="4"/>
  <c r="Q21" i="4"/>
  <c r="Q20" i="4"/>
  <c r="Q17" i="4"/>
  <c r="Q16" i="4"/>
  <c r="Q15" i="4"/>
  <c r="Q14" i="4"/>
  <c r="Q11" i="4"/>
  <c r="Q10" i="4"/>
  <c r="Q9" i="4"/>
  <c r="Q8" i="4"/>
  <c r="H45" i="4"/>
  <c r="H49" i="4" s="1"/>
  <c r="H44" i="4"/>
  <c r="H43" i="4"/>
  <c r="H47" i="4" s="1"/>
  <c r="H42" i="4"/>
  <c r="H46" i="4" s="1"/>
  <c r="H35" i="4"/>
  <c r="H34" i="4"/>
  <c r="H33" i="4"/>
  <c r="H37" i="4" s="1"/>
  <c r="H32" i="4"/>
  <c r="H36" i="4" s="1"/>
  <c r="H23" i="4"/>
  <c r="H39" i="4" s="1"/>
  <c r="H22" i="4"/>
  <c r="H38" i="4" s="1"/>
  <c r="H21" i="4"/>
  <c r="H20" i="4"/>
  <c r="H17" i="4"/>
  <c r="H16" i="4"/>
  <c r="H15" i="4"/>
  <c r="H14" i="4"/>
  <c r="H11" i="4"/>
  <c r="H10" i="4"/>
  <c r="H9" i="4"/>
  <c r="H8" i="4"/>
  <c r="U23" i="7"/>
  <c r="U22" i="7"/>
  <c r="U21" i="7"/>
  <c r="U20" i="7"/>
  <c r="U17" i="7"/>
  <c r="U16" i="7"/>
  <c r="U15" i="7"/>
  <c r="U14" i="7"/>
  <c r="U11" i="7"/>
  <c r="U10" i="7"/>
  <c r="U9" i="7"/>
  <c r="U8" i="7"/>
  <c r="Q45" i="7"/>
  <c r="Q49" i="7" s="1"/>
  <c r="Q44" i="7"/>
  <c r="Q48" i="7" s="1"/>
  <c r="Q43" i="7"/>
  <c r="Q42" i="7"/>
  <c r="Q46" i="7" s="1"/>
  <c r="Q39" i="7"/>
  <c r="Q38" i="7"/>
  <c r="Q35" i="7"/>
  <c r="Q34" i="7"/>
  <c r="Q33" i="7"/>
  <c r="Q37" i="7" s="1"/>
  <c r="Q32" i="7"/>
  <c r="Q36" i="7" s="1"/>
  <c r="Q23" i="7"/>
  <c r="Q22" i="7"/>
  <c r="Q21" i="7"/>
  <c r="Q20" i="7"/>
  <c r="Q17" i="7"/>
  <c r="Q16" i="7"/>
  <c r="Q15" i="7"/>
  <c r="Q14" i="7"/>
  <c r="Q11" i="7"/>
  <c r="Q10" i="7"/>
  <c r="Q9" i="7"/>
  <c r="Q8" i="7"/>
  <c r="H45" i="7"/>
  <c r="H49" i="7" s="1"/>
  <c r="H44" i="7"/>
  <c r="H43" i="7"/>
  <c r="H42" i="7"/>
  <c r="H46" i="7" s="1"/>
  <c r="H35" i="7"/>
  <c r="H34" i="7"/>
  <c r="H33" i="7"/>
  <c r="H37" i="7" s="1"/>
  <c r="H32" i="7"/>
  <c r="H36" i="7" s="1"/>
  <c r="H23" i="7"/>
  <c r="H39" i="7" s="1"/>
  <c r="H22" i="7"/>
  <c r="H48" i="7" s="1"/>
  <c r="H21" i="7"/>
  <c r="H20" i="7"/>
  <c r="H17" i="7"/>
  <c r="H16" i="7"/>
  <c r="H15" i="7"/>
  <c r="H14" i="7"/>
  <c r="H11" i="7"/>
  <c r="H10" i="7"/>
  <c r="H9" i="7"/>
  <c r="H8" i="7"/>
  <c r="U23" i="3"/>
  <c r="U22" i="3"/>
  <c r="U21" i="3"/>
  <c r="U20" i="3"/>
  <c r="U17" i="3"/>
  <c r="U16" i="3"/>
  <c r="U15" i="3"/>
  <c r="U14" i="3"/>
  <c r="U11" i="3"/>
  <c r="U10" i="3"/>
  <c r="U9" i="3"/>
  <c r="U8" i="3"/>
  <c r="Q45" i="3"/>
  <c r="Q49" i="3" s="1"/>
  <c r="Q44" i="3"/>
  <c r="Q48" i="3" s="1"/>
  <c r="Q43" i="3"/>
  <c r="Q42" i="3"/>
  <c r="Q46" i="3" s="1"/>
  <c r="Q35" i="3"/>
  <c r="Q39" i="3" s="1"/>
  <c r="Q34" i="3"/>
  <c r="Q38" i="3" s="1"/>
  <c r="Q33" i="3"/>
  <c r="Q37" i="3" s="1"/>
  <c r="Q32" i="3"/>
  <c r="Q36" i="3" s="1"/>
  <c r="Q23" i="3"/>
  <c r="Q22" i="3"/>
  <c r="Q21" i="3"/>
  <c r="Q20" i="3"/>
  <c r="Q17" i="3"/>
  <c r="Q16" i="3"/>
  <c r="Q15" i="3"/>
  <c r="Q14" i="3"/>
  <c r="Q11" i="3"/>
  <c r="Q10" i="3"/>
  <c r="Q9" i="3"/>
  <c r="Q8" i="3"/>
  <c r="H45" i="3"/>
  <c r="H49" i="3" s="1"/>
  <c r="H44" i="3"/>
  <c r="H43" i="3"/>
  <c r="H42" i="3"/>
  <c r="H38" i="3"/>
  <c r="H35" i="3"/>
  <c r="H39" i="3" s="1"/>
  <c r="H34" i="3"/>
  <c r="H33" i="3"/>
  <c r="H37" i="3" s="1"/>
  <c r="H32" i="3"/>
  <c r="H23" i="3"/>
  <c r="H22" i="3"/>
  <c r="H48" i="3" s="1"/>
  <c r="H21" i="3"/>
  <c r="H20" i="3"/>
  <c r="H46" i="3" s="1"/>
  <c r="H17" i="3"/>
  <c r="H16" i="3"/>
  <c r="H15" i="3"/>
  <c r="H14" i="3"/>
  <c r="H11" i="3"/>
  <c r="H10" i="3"/>
  <c r="H9" i="3"/>
  <c r="H8" i="3"/>
  <c r="U23" i="2"/>
  <c r="U22" i="2"/>
  <c r="U21" i="2"/>
  <c r="U20" i="2"/>
  <c r="U17" i="2"/>
  <c r="U16" i="2"/>
  <c r="U15" i="2"/>
  <c r="U14" i="2"/>
  <c r="U11" i="2"/>
  <c r="U10" i="2"/>
  <c r="U9" i="2"/>
  <c r="U8" i="2"/>
  <c r="Q48" i="2"/>
  <c r="Q45" i="2"/>
  <c r="Q49" i="2" s="1"/>
  <c r="Q44" i="2"/>
  <c r="Q43" i="2"/>
  <c r="Q42" i="2"/>
  <c r="Q46" i="2" s="1"/>
  <c r="Q39" i="2"/>
  <c r="Q38" i="2"/>
  <c r="Q35" i="2"/>
  <c r="Q34" i="2"/>
  <c r="Q33" i="2"/>
  <c r="Q37" i="2" s="1"/>
  <c r="Q32" i="2"/>
  <c r="Q36" i="2" s="1"/>
  <c r="Q23" i="2"/>
  <c r="Q22" i="2"/>
  <c r="Q21" i="2"/>
  <c r="Q20" i="2"/>
  <c r="Q17" i="2"/>
  <c r="Q16" i="2"/>
  <c r="Q15" i="2"/>
  <c r="Q14" i="2"/>
  <c r="Q11" i="2"/>
  <c r="Q10" i="2"/>
  <c r="Q9" i="2"/>
  <c r="Q8" i="2"/>
  <c r="H45" i="2"/>
  <c r="H49" i="2" s="1"/>
  <c r="H44" i="2"/>
  <c r="H43" i="2"/>
  <c r="H42" i="2"/>
  <c r="H46" i="2" s="1"/>
  <c r="H35" i="2"/>
  <c r="H39" i="2" s="1"/>
  <c r="H34" i="2"/>
  <c r="H33" i="2"/>
  <c r="H37" i="2" s="1"/>
  <c r="H32" i="2"/>
  <c r="H36" i="2" s="1"/>
  <c r="H23" i="2"/>
  <c r="H22" i="2"/>
  <c r="H38" i="2" s="1"/>
  <c r="H21" i="2"/>
  <c r="H20" i="2"/>
  <c r="H17" i="2"/>
  <c r="H16" i="2"/>
  <c r="H15" i="2"/>
  <c r="H14" i="2"/>
  <c r="H11" i="2"/>
  <c r="H10" i="2"/>
  <c r="H9" i="2"/>
  <c r="H8" i="2"/>
  <c r="L48" i="1"/>
  <c r="L42" i="1"/>
  <c r="K42" i="1"/>
  <c r="K48" i="1"/>
  <c r="J48" i="1"/>
  <c r="J42" i="1"/>
  <c r="G42" i="1"/>
  <c r="G48" i="1"/>
  <c r="F20" i="11"/>
  <c r="F48" i="1"/>
  <c r="E20" i="11"/>
  <c r="F42" i="1"/>
  <c r="E42" i="1"/>
  <c r="E48" i="1"/>
  <c r="D20" i="11"/>
  <c r="J17" i="1"/>
  <c r="AB73" i="1"/>
  <c r="L3" i="1"/>
  <c r="J14" i="1"/>
  <c r="H3" i="1"/>
  <c r="J5" i="1"/>
  <c r="AA73" i="1"/>
  <c r="J4" i="1"/>
  <c r="AA70" i="1"/>
  <c r="AA74" i="1"/>
  <c r="G5" i="1"/>
  <c r="G14" i="1"/>
  <c r="G17" i="1"/>
  <c r="L2" i="1"/>
  <c r="AA72" i="1"/>
  <c r="L14" i="1"/>
  <c r="E17" i="1"/>
  <c r="K15" i="1"/>
  <c r="AC73" i="1"/>
  <c r="H15" i="1"/>
  <c r="K4" i="1"/>
  <c r="G15" i="1"/>
  <c r="H17" i="1"/>
  <c r="K3" i="1"/>
  <c r="J16" i="1"/>
  <c r="L16" i="1"/>
  <c r="G16" i="1"/>
  <c r="H2" i="1"/>
  <c r="K2" i="1"/>
  <c r="E4" i="1"/>
  <c r="K14" i="1"/>
  <c r="L5" i="1"/>
  <c r="L17" i="1"/>
  <c r="AB74" i="1"/>
  <c r="J2" i="1"/>
  <c r="AB72" i="1"/>
  <c r="AC70" i="1"/>
  <c r="H14" i="1"/>
  <c r="F14" i="1"/>
  <c r="E2" i="1"/>
  <c r="F2" i="1"/>
  <c r="H4" i="1"/>
  <c r="AB70" i="1"/>
  <c r="F15" i="1"/>
  <c r="E15" i="1"/>
  <c r="G3" i="1"/>
  <c r="AA71" i="1"/>
  <c r="G4" i="1"/>
  <c r="H5" i="1"/>
  <c r="AC71" i="1"/>
  <c r="F5" i="1"/>
  <c r="L15" i="1"/>
  <c r="K16" i="1"/>
  <c r="E3" i="1"/>
  <c r="F16" i="1"/>
  <c r="H16" i="1"/>
  <c r="J3" i="1"/>
  <c r="F17" i="1"/>
  <c r="K5" i="1"/>
  <c r="L4" i="1"/>
  <c r="AB71" i="1"/>
  <c r="E5" i="1"/>
  <c r="G2" i="1"/>
  <c r="F3" i="1"/>
  <c r="F4" i="1"/>
  <c r="AC72" i="1"/>
  <c r="E14" i="1"/>
  <c r="E16" i="1"/>
  <c r="J15" i="1"/>
  <c r="K17" i="1"/>
  <c r="Q47" i="8" l="1"/>
  <c r="Q47" i="6"/>
  <c r="Q47" i="5"/>
  <c r="H47" i="5"/>
  <c r="H47" i="7"/>
  <c r="Q47" i="7"/>
  <c r="Q47" i="3"/>
  <c r="H47" i="3"/>
  <c r="H47" i="2"/>
  <c r="Q47" i="2"/>
  <c r="AD65" i="1"/>
  <c r="AF65" i="1"/>
  <c r="AE65" i="1"/>
  <c r="H47" i="8"/>
  <c r="H48" i="6"/>
  <c r="H39" i="6"/>
  <c r="H37" i="6"/>
  <c r="H48" i="4"/>
  <c r="H38" i="7"/>
  <c r="H36" i="3"/>
  <c r="H48" i="2"/>
  <c r="P44" i="6"/>
  <c r="P45" i="8"/>
  <c r="L45" i="8"/>
  <c r="L49" i="8" s="1"/>
  <c r="G45" i="8"/>
  <c r="C45" i="8"/>
  <c r="P44" i="8"/>
  <c r="L44" i="8"/>
  <c r="G44" i="8"/>
  <c r="C44" i="8"/>
  <c r="P43" i="8"/>
  <c r="L43" i="8"/>
  <c r="G43" i="8"/>
  <c r="C43" i="8"/>
  <c r="P42" i="8"/>
  <c r="L42" i="8"/>
  <c r="G42" i="8"/>
  <c r="C42" i="8"/>
  <c r="M41" i="8"/>
  <c r="L41" i="8"/>
  <c r="D41" i="8"/>
  <c r="C41" i="8"/>
  <c r="P35" i="8"/>
  <c r="M35" i="8"/>
  <c r="M39" i="8" s="1"/>
  <c r="L35" i="8"/>
  <c r="G35" i="8"/>
  <c r="C35" i="8"/>
  <c r="P34" i="8"/>
  <c r="P38" i="8" s="1"/>
  <c r="M34" i="8"/>
  <c r="L34" i="8"/>
  <c r="G34" i="8"/>
  <c r="C34" i="8"/>
  <c r="P33" i="8"/>
  <c r="M33" i="8"/>
  <c r="L33" i="8"/>
  <c r="G33" i="8"/>
  <c r="C33" i="8"/>
  <c r="P32" i="8"/>
  <c r="M32" i="8"/>
  <c r="L32" i="8"/>
  <c r="G32" i="8"/>
  <c r="C32" i="8"/>
  <c r="M31" i="8"/>
  <c r="L31" i="8"/>
  <c r="D31" i="8"/>
  <c r="C31" i="8"/>
  <c r="K26" i="8"/>
  <c r="B26" i="8"/>
  <c r="P23" i="8"/>
  <c r="M23" i="8"/>
  <c r="L23" i="8"/>
  <c r="G23" i="8"/>
  <c r="D23" i="8"/>
  <c r="C23" i="8"/>
  <c r="P22" i="8"/>
  <c r="M22" i="8"/>
  <c r="S22" i="8" s="1"/>
  <c r="L22" i="8"/>
  <c r="G22" i="8"/>
  <c r="D22" i="8"/>
  <c r="C22" i="8"/>
  <c r="P21" i="8"/>
  <c r="M21" i="8"/>
  <c r="L21" i="8"/>
  <c r="G21" i="8"/>
  <c r="D21" i="8"/>
  <c r="C21" i="8"/>
  <c r="P20" i="8"/>
  <c r="T20" i="8" s="1"/>
  <c r="M20" i="8"/>
  <c r="L20" i="8"/>
  <c r="G20" i="8"/>
  <c r="D20" i="8"/>
  <c r="C20" i="8"/>
  <c r="R20" i="8" s="1"/>
  <c r="M19" i="8"/>
  <c r="L19" i="8"/>
  <c r="D19" i="8"/>
  <c r="C19" i="8"/>
  <c r="P17" i="8"/>
  <c r="M17" i="8"/>
  <c r="L17" i="8"/>
  <c r="G17" i="8"/>
  <c r="T17" i="8" s="1"/>
  <c r="D17" i="8"/>
  <c r="C17" i="8"/>
  <c r="P16" i="8"/>
  <c r="T16" i="8" s="1"/>
  <c r="M16" i="8"/>
  <c r="L16" i="8"/>
  <c r="G16" i="8"/>
  <c r="D16" i="8"/>
  <c r="C16" i="8"/>
  <c r="P15" i="8"/>
  <c r="M15" i="8"/>
  <c r="S15" i="8" s="1"/>
  <c r="L15" i="8"/>
  <c r="R15" i="8" s="1"/>
  <c r="G15" i="8"/>
  <c r="D15" i="8"/>
  <c r="C15" i="8"/>
  <c r="P14" i="8"/>
  <c r="M14" i="8"/>
  <c r="L14" i="8"/>
  <c r="R14" i="8" s="1"/>
  <c r="G14" i="8"/>
  <c r="D14" i="8"/>
  <c r="C14" i="8"/>
  <c r="M13" i="8"/>
  <c r="L13" i="8"/>
  <c r="D13" i="8"/>
  <c r="C13" i="8"/>
  <c r="P11" i="8"/>
  <c r="M11" i="8"/>
  <c r="S11" i="8" s="1"/>
  <c r="L11" i="8"/>
  <c r="G11" i="8"/>
  <c r="D11" i="8"/>
  <c r="C11" i="8"/>
  <c r="P10" i="8"/>
  <c r="M10" i="8"/>
  <c r="L10" i="8"/>
  <c r="G10" i="8"/>
  <c r="D10" i="8"/>
  <c r="C10" i="8"/>
  <c r="P9" i="8"/>
  <c r="M9" i="8"/>
  <c r="S9" i="8" s="1"/>
  <c r="L9" i="8"/>
  <c r="G9" i="8"/>
  <c r="D9" i="8"/>
  <c r="C9" i="8"/>
  <c r="P8" i="8"/>
  <c r="M8" i="8"/>
  <c r="L8" i="8"/>
  <c r="R8" i="8" s="1"/>
  <c r="G8" i="8"/>
  <c r="D8" i="8"/>
  <c r="C8" i="8"/>
  <c r="M7" i="8"/>
  <c r="L7" i="8"/>
  <c r="D7" i="8"/>
  <c r="C7" i="8"/>
  <c r="K2" i="8"/>
  <c r="P45" i="6"/>
  <c r="L45" i="6"/>
  <c r="G45" i="6"/>
  <c r="C45" i="6"/>
  <c r="C49" i="6" s="1"/>
  <c r="L44" i="6"/>
  <c r="G44" i="6"/>
  <c r="C44" i="6"/>
  <c r="P43" i="6"/>
  <c r="L43" i="6"/>
  <c r="G43" i="6"/>
  <c r="C43" i="6"/>
  <c r="P42" i="6"/>
  <c r="L42" i="6"/>
  <c r="G42" i="6"/>
  <c r="C42" i="6"/>
  <c r="M41" i="6"/>
  <c r="L41" i="6"/>
  <c r="D41" i="6"/>
  <c r="C41" i="6"/>
  <c r="P35" i="6"/>
  <c r="M35" i="6"/>
  <c r="L35" i="6"/>
  <c r="G35" i="6"/>
  <c r="C35" i="6"/>
  <c r="C39" i="6" s="1"/>
  <c r="P34" i="6"/>
  <c r="P38" i="6" s="1"/>
  <c r="M34" i="6"/>
  <c r="L34" i="6"/>
  <c r="G34" i="6"/>
  <c r="G38" i="6" s="1"/>
  <c r="C34" i="6"/>
  <c r="P33" i="6"/>
  <c r="M33" i="6"/>
  <c r="L33" i="6"/>
  <c r="L37" i="6" s="1"/>
  <c r="G33" i="6"/>
  <c r="C33" i="6"/>
  <c r="C37" i="6" s="1"/>
  <c r="P32" i="6"/>
  <c r="M32" i="6"/>
  <c r="L32" i="6"/>
  <c r="G32" i="6"/>
  <c r="C32" i="6"/>
  <c r="M31" i="6"/>
  <c r="L31" i="6"/>
  <c r="D31" i="6"/>
  <c r="C31" i="6"/>
  <c r="K26" i="6"/>
  <c r="B26" i="6"/>
  <c r="P23" i="6"/>
  <c r="M23" i="6"/>
  <c r="L23" i="6"/>
  <c r="R23" i="6" s="1"/>
  <c r="G23" i="6"/>
  <c r="T23" i="6" s="1"/>
  <c r="D23" i="6"/>
  <c r="C23" i="6"/>
  <c r="P22" i="6"/>
  <c r="T22" i="6" s="1"/>
  <c r="M22" i="6"/>
  <c r="L22" i="6"/>
  <c r="G22" i="6"/>
  <c r="D22" i="6"/>
  <c r="C22" i="6"/>
  <c r="P21" i="6"/>
  <c r="M21" i="6"/>
  <c r="S21" i="6" s="1"/>
  <c r="L21" i="6"/>
  <c r="R21" i="6" s="1"/>
  <c r="G21" i="6"/>
  <c r="D21" i="6"/>
  <c r="C21" i="6"/>
  <c r="P20" i="6"/>
  <c r="T20" i="6" s="1"/>
  <c r="M20" i="6"/>
  <c r="L20" i="6"/>
  <c r="R20" i="6" s="1"/>
  <c r="G20" i="6"/>
  <c r="D20" i="6"/>
  <c r="C20" i="6"/>
  <c r="M19" i="6"/>
  <c r="L19" i="6"/>
  <c r="D19" i="6"/>
  <c r="C19" i="6"/>
  <c r="P17" i="6"/>
  <c r="M17" i="6"/>
  <c r="S17" i="6" s="1"/>
  <c r="L17" i="6"/>
  <c r="R17" i="6" s="1"/>
  <c r="G17" i="6"/>
  <c r="D17" i="6"/>
  <c r="C17" i="6"/>
  <c r="P16" i="6"/>
  <c r="T16" i="6" s="1"/>
  <c r="M16" i="6"/>
  <c r="L16" i="6"/>
  <c r="R16" i="6" s="1"/>
  <c r="G16" i="6"/>
  <c r="D16" i="6"/>
  <c r="C16" i="6"/>
  <c r="P15" i="6"/>
  <c r="M15" i="6"/>
  <c r="L15" i="6"/>
  <c r="R15" i="6" s="1"/>
  <c r="G15" i="6"/>
  <c r="D15" i="6"/>
  <c r="C15" i="6"/>
  <c r="P14" i="6"/>
  <c r="M14" i="6"/>
  <c r="L14" i="6"/>
  <c r="G14" i="6"/>
  <c r="D14" i="6"/>
  <c r="S14" i="6" s="1"/>
  <c r="C14" i="6"/>
  <c r="M13" i="6"/>
  <c r="L13" i="6"/>
  <c r="D13" i="6"/>
  <c r="C13" i="6"/>
  <c r="P11" i="6"/>
  <c r="M11" i="6"/>
  <c r="L11" i="6"/>
  <c r="R11" i="6" s="1"/>
  <c r="G11" i="6"/>
  <c r="D11" i="6"/>
  <c r="C11" i="6"/>
  <c r="P10" i="6"/>
  <c r="M10" i="6"/>
  <c r="L10" i="6"/>
  <c r="G10" i="6"/>
  <c r="D10" i="6"/>
  <c r="C10" i="6"/>
  <c r="P9" i="6"/>
  <c r="T9" i="6" s="1"/>
  <c r="M9" i="6"/>
  <c r="S9" i="6" s="1"/>
  <c r="L9" i="6"/>
  <c r="R9" i="6" s="1"/>
  <c r="G9" i="6"/>
  <c r="D9" i="6"/>
  <c r="C9" i="6"/>
  <c r="S8" i="6"/>
  <c r="P8" i="6"/>
  <c r="M8" i="6"/>
  <c r="L8" i="6"/>
  <c r="R8" i="6" s="1"/>
  <c r="G8" i="6"/>
  <c r="D8" i="6"/>
  <c r="C8" i="6"/>
  <c r="M7" i="6"/>
  <c r="L7" i="6"/>
  <c r="D7" i="6"/>
  <c r="C7" i="6"/>
  <c r="K2" i="6"/>
  <c r="P45" i="5"/>
  <c r="P49" i="5" s="1"/>
  <c r="M45" i="5"/>
  <c r="M49" i="5" s="1"/>
  <c r="L45" i="5"/>
  <c r="L49" i="5" s="1"/>
  <c r="G45" i="5"/>
  <c r="G49" i="5" s="1"/>
  <c r="C45" i="5"/>
  <c r="C49" i="5" s="1"/>
  <c r="P44" i="5"/>
  <c r="P48" i="5" s="1"/>
  <c r="M44" i="5"/>
  <c r="M48" i="5" s="1"/>
  <c r="L44" i="5"/>
  <c r="L48" i="5" s="1"/>
  <c r="G44" i="5"/>
  <c r="G48" i="5" s="1"/>
  <c r="C44" i="5"/>
  <c r="C48" i="5" s="1"/>
  <c r="P43" i="5"/>
  <c r="M43" i="5"/>
  <c r="L43" i="5"/>
  <c r="G43" i="5"/>
  <c r="C43" i="5"/>
  <c r="P42" i="5"/>
  <c r="P46" i="5" s="1"/>
  <c r="M42" i="5"/>
  <c r="M46" i="5" s="1"/>
  <c r="L42" i="5"/>
  <c r="L46" i="5" s="1"/>
  <c r="G42" i="5"/>
  <c r="G46" i="5" s="1"/>
  <c r="C42" i="5"/>
  <c r="C46" i="5" s="1"/>
  <c r="M41" i="5"/>
  <c r="L41" i="5"/>
  <c r="D41" i="5"/>
  <c r="C41" i="5"/>
  <c r="P35" i="5"/>
  <c r="P39" i="5" s="1"/>
  <c r="L35" i="5"/>
  <c r="L39" i="5" s="1"/>
  <c r="G35" i="5"/>
  <c r="G39" i="5" s="1"/>
  <c r="C35" i="5"/>
  <c r="C39" i="5" s="1"/>
  <c r="P34" i="5"/>
  <c r="P38" i="5" s="1"/>
  <c r="L34" i="5"/>
  <c r="L38" i="5" s="1"/>
  <c r="G34" i="5"/>
  <c r="G38" i="5" s="1"/>
  <c r="C34" i="5"/>
  <c r="C38" i="5" s="1"/>
  <c r="P33" i="5"/>
  <c r="P37" i="5" s="1"/>
  <c r="L33" i="5"/>
  <c r="L37" i="5" s="1"/>
  <c r="G33" i="5"/>
  <c r="G37" i="5" s="1"/>
  <c r="C33" i="5"/>
  <c r="C37" i="5" s="1"/>
  <c r="P32" i="5"/>
  <c r="P36" i="5" s="1"/>
  <c r="L32" i="5"/>
  <c r="L36" i="5" s="1"/>
  <c r="G32" i="5"/>
  <c r="G36" i="5" s="1"/>
  <c r="C32" i="5"/>
  <c r="C36" i="5" s="1"/>
  <c r="M31" i="5"/>
  <c r="L31" i="5"/>
  <c r="D31" i="5"/>
  <c r="C31" i="5"/>
  <c r="K26" i="5"/>
  <c r="B26" i="5"/>
  <c r="S23" i="5"/>
  <c r="P23" i="5"/>
  <c r="T23" i="5" s="1"/>
  <c r="M23" i="5"/>
  <c r="L23" i="5"/>
  <c r="R23" i="5" s="1"/>
  <c r="G23" i="5"/>
  <c r="D23" i="5"/>
  <c r="C23" i="5"/>
  <c r="T22" i="5"/>
  <c r="R22" i="5"/>
  <c r="P22" i="5"/>
  <c r="M22" i="5"/>
  <c r="S22" i="5" s="1"/>
  <c r="L22" i="5"/>
  <c r="G22" i="5"/>
  <c r="D22" i="5"/>
  <c r="C22" i="5"/>
  <c r="S21" i="5"/>
  <c r="P21" i="5"/>
  <c r="T21" i="5" s="1"/>
  <c r="M21" i="5"/>
  <c r="L21" i="5"/>
  <c r="R21" i="5" s="1"/>
  <c r="G21" i="5"/>
  <c r="D21" i="5"/>
  <c r="C21" i="5"/>
  <c r="T20" i="5"/>
  <c r="P20" i="5"/>
  <c r="M20" i="5"/>
  <c r="S20" i="5" s="1"/>
  <c r="L20" i="5"/>
  <c r="G20" i="5"/>
  <c r="D20" i="5"/>
  <c r="C20" i="5"/>
  <c r="R20" i="5" s="1"/>
  <c r="M19" i="5"/>
  <c r="L19" i="5"/>
  <c r="D19" i="5"/>
  <c r="C19" i="5"/>
  <c r="S17" i="5"/>
  <c r="P17" i="5"/>
  <c r="T17" i="5" s="1"/>
  <c r="M17" i="5"/>
  <c r="L17" i="5"/>
  <c r="R17" i="5" s="1"/>
  <c r="G17" i="5"/>
  <c r="D17" i="5"/>
  <c r="C17" i="5"/>
  <c r="T16" i="5"/>
  <c r="R16" i="5"/>
  <c r="P16" i="5"/>
  <c r="M16" i="5"/>
  <c r="S16" i="5" s="1"/>
  <c r="L16" i="5"/>
  <c r="G16" i="5"/>
  <c r="D16" i="5"/>
  <c r="C16" i="5"/>
  <c r="S15" i="5"/>
  <c r="P15" i="5"/>
  <c r="T15" i="5" s="1"/>
  <c r="M15" i="5"/>
  <c r="L15" i="5"/>
  <c r="R15" i="5" s="1"/>
  <c r="G15" i="5"/>
  <c r="D15" i="5"/>
  <c r="C15" i="5"/>
  <c r="T14" i="5"/>
  <c r="P14" i="5"/>
  <c r="M14" i="5"/>
  <c r="S14" i="5" s="1"/>
  <c r="L14" i="5"/>
  <c r="G14" i="5"/>
  <c r="D14" i="5"/>
  <c r="C14" i="5"/>
  <c r="R14" i="5" s="1"/>
  <c r="M13" i="5"/>
  <c r="L13" i="5"/>
  <c r="D13" i="5"/>
  <c r="C13" i="5"/>
  <c r="S11" i="5"/>
  <c r="P11" i="5"/>
  <c r="T11" i="5" s="1"/>
  <c r="M11" i="5"/>
  <c r="L11" i="5"/>
  <c r="R11" i="5" s="1"/>
  <c r="G11" i="5"/>
  <c r="D11" i="5"/>
  <c r="C11" i="5"/>
  <c r="T10" i="5"/>
  <c r="R10" i="5"/>
  <c r="P10" i="5"/>
  <c r="M10" i="5"/>
  <c r="S10" i="5" s="1"/>
  <c r="L10" i="5"/>
  <c r="G10" i="5"/>
  <c r="D10" i="5"/>
  <c r="C10" i="5"/>
  <c r="S9" i="5"/>
  <c r="P9" i="5"/>
  <c r="T9" i="5" s="1"/>
  <c r="M9" i="5"/>
  <c r="L9" i="5"/>
  <c r="R9" i="5" s="1"/>
  <c r="G9" i="5"/>
  <c r="D9" i="5"/>
  <c r="C9" i="5"/>
  <c r="T8" i="5"/>
  <c r="P8" i="5"/>
  <c r="M8" i="5"/>
  <c r="S8" i="5" s="1"/>
  <c r="L8" i="5"/>
  <c r="G8" i="5"/>
  <c r="D8" i="5"/>
  <c r="C8" i="5"/>
  <c r="R8" i="5" s="1"/>
  <c r="M7" i="5"/>
  <c r="L7" i="5"/>
  <c r="D7" i="5"/>
  <c r="C7" i="5"/>
  <c r="K2" i="5"/>
  <c r="P45" i="4"/>
  <c r="P49" i="4" s="1"/>
  <c r="M45" i="4"/>
  <c r="M49" i="4" s="1"/>
  <c r="L45" i="4"/>
  <c r="L49" i="4" s="1"/>
  <c r="G45" i="4"/>
  <c r="G49" i="4" s="1"/>
  <c r="C45" i="4"/>
  <c r="C49" i="4" s="1"/>
  <c r="P44" i="4"/>
  <c r="P48" i="4" s="1"/>
  <c r="M44" i="4"/>
  <c r="M48" i="4" s="1"/>
  <c r="L44" i="4"/>
  <c r="L48" i="4" s="1"/>
  <c r="G44" i="4"/>
  <c r="G48" i="4" s="1"/>
  <c r="C44" i="4"/>
  <c r="C48" i="4" s="1"/>
  <c r="P43" i="4"/>
  <c r="P47" i="4" s="1"/>
  <c r="M43" i="4"/>
  <c r="L43" i="4"/>
  <c r="L47" i="4" s="1"/>
  <c r="G43" i="4"/>
  <c r="G47" i="4" s="1"/>
  <c r="C43" i="4"/>
  <c r="C47" i="4" s="1"/>
  <c r="P42" i="4"/>
  <c r="P46" i="4" s="1"/>
  <c r="M42" i="4"/>
  <c r="M46" i="4" s="1"/>
  <c r="L42" i="4"/>
  <c r="L46" i="4" s="1"/>
  <c r="G42" i="4"/>
  <c r="G46" i="4" s="1"/>
  <c r="C42" i="4"/>
  <c r="C46" i="4" s="1"/>
  <c r="M41" i="4"/>
  <c r="L41" i="4"/>
  <c r="D41" i="4"/>
  <c r="C41" i="4"/>
  <c r="P35" i="4"/>
  <c r="P39" i="4" s="1"/>
  <c r="L35" i="4"/>
  <c r="L39" i="4" s="1"/>
  <c r="G35" i="4"/>
  <c r="G39" i="4" s="1"/>
  <c r="C35" i="4"/>
  <c r="C39" i="4" s="1"/>
  <c r="P34" i="4"/>
  <c r="P38" i="4" s="1"/>
  <c r="L34" i="4"/>
  <c r="L38" i="4" s="1"/>
  <c r="G34" i="4"/>
  <c r="G38" i="4" s="1"/>
  <c r="C34" i="4"/>
  <c r="C38" i="4" s="1"/>
  <c r="P33" i="4"/>
  <c r="P37" i="4" s="1"/>
  <c r="L33" i="4"/>
  <c r="L37" i="4" s="1"/>
  <c r="G33" i="4"/>
  <c r="G37" i="4" s="1"/>
  <c r="C33" i="4"/>
  <c r="C37" i="4" s="1"/>
  <c r="P32" i="4"/>
  <c r="P36" i="4" s="1"/>
  <c r="L32" i="4"/>
  <c r="L36" i="4" s="1"/>
  <c r="G32" i="4"/>
  <c r="G36" i="4" s="1"/>
  <c r="C32" i="4"/>
  <c r="C36" i="4" s="1"/>
  <c r="M31" i="4"/>
  <c r="L31" i="4"/>
  <c r="D31" i="4"/>
  <c r="C31" i="4"/>
  <c r="K26" i="4"/>
  <c r="B26" i="4"/>
  <c r="S23" i="4"/>
  <c r="P23" i="4"/>
  <c r="T23" i="4" s="1"/>
  <c r="M23" i="4"/>
  <c r="L23" i="4"/>
  <c r="R23" i="4" s="1"/>
  <c r="G23" i="4"/>
  <c r="D23" i="4"/>
  <c r="C23" i="4"/>
  <c r="T22" i="4"/>
  <c r="P22" i="4"/>
  <c r="M22" i="4"/>
  <c r="S22" i="4" s="1"/>
  <c r="L22" i="4"/>
  <c r="R22" i="4" s="1"/>
  <c r="G22" i="4"/>
  <c r="D22" i="4"/>
  <c r="C22" i="4"/>
  <c r="P21" i="4"/>
  <c r="T21" i="4" s="1"/>
  <c r="M21" i="4"/>
  <c r="S21" i="4" s="1"/>
  <c r="L21" i="4"/>
  <c r="R21" i="4" s="1"/>
  <c r="G21" i="4"/>
  <c r="D21" i="4"/>
  <c r="C21" i="4"/>
  <c r="R20" i="4"/>
  <c r="P20" i="4"/>
  <c r="T20" i="4" s="1"/>
  <c r="M20" i="4"/>
  <c r="S20" i="4" s="1"/>
  <c r="L20" i="4"/>
  <c r="G20" i="4"/>
  <c r="D20" i="4"/>
  <c r="C20" i="4"/>
  <c r="M19" i="4"/>
  <c r="L19" i="4"/>
  <c r="D19" i="4"/>
  <c r="C19" i="4"/>
  <c r="S17" i="4"/>
  <c r="P17" i="4"/>
  <c r="T17" i="4" s="1"/>
  <c r="M17" i="4"/>
  <c r="L17" i="4"/>
  <c r="R17" i="4" s="1"/>
  <c r="G17" i="4"/>
  <c r="D17" i="4"/>
  <c r="C17" i="4"/>
  <c r="T16" i="4"/>
  <c r="P16" i="4"/>
  <c r="M16" i="4"/>
  <c r="S16" i="4" s="1"/>
  <c r="L16" i="4"/>
  <c r="R16" i="4" s="1"/>
  <c r="G16" i="4"/>
  <c r="D16" i="4"/>
  <c r="C16" i="4"/>
  <c r="P15" i="4"/>
  <c r="T15" i="4" s="1"/>
  <c r="M15" i="4"/>
  <c r="S15" i="4" s="1"/>
  <c r="L15" i="4"/>
  <c r="R15" i="4" s="1"/>
  <c r="G15" i="4"/>
  <c r="D15" i="4"/>
  <c r="C15" i="4"/>
  <c r="R14" i="4"/>
  <c r="P14" i="4"/>
  <c r="T14" i="4" s="1"/>
  <c r="M14" i="4"/>
  <c r="S14" i="4" s="1"/>
  <c r="L14" i="4"/>
  <c r="G14" i="4"/>
  <c r="D14" i="4"/>
  <c r="C14" i="4"/>
  <c r="M13" i="4"/>
  <c r="L13" i="4"/>
  <c r="D13" i="4"/>
  <c r="C13" i="4"/>
  <c r="S11" i="4"/>
  <c r="P11" i="4"/>
  <c r="T11" i="4" s="1"/>
  <c r="M11" i="4"/>
  <c r="L11" i="4"/>
  <c r="R11" i="4" s="1"/>
  <c r="G11" i="4"/>
  <c r="D11" i="4"/>
  <c r="C11" i="4"/>
  <c r="T10" i="4"/>
  <c r="P10" i="4"/>
  <c r="M10" i="4"/>
  <c r="S10" i="4" s="1"/>
  <c r="L10" i="4"/>
  <c r="R10" i="4" s="1"/>
  <c r="G10" i="4"/>
  <c r="D10" i="4"/>
  <c r="C10" i="4"/>
  <c r="P9" i="4"/>
  <c r="T9" i="4" s="1"/>
  <c r="M9" i="4"/>
  <c r="S9" i="4" s="1"/>
  <c r="L9" i="4"/>
  <c r="R9" i="4" s="1"/>
  <c r="G9" i="4"/>
  <c r="D9" i="4"/>
  <c r="C9" i="4"/>
  <c r="R8" i="4"/>
  <c r="P8" i="4"/>
  <c r="T8" i="4" s="1"/>
  <c r="M8" i="4"/>
  <c r="S8" i="4" s="1"/>
  <c r="L8" i="4"/>
  <c r="G8" i="4"/>
  <c r="D8" i="4"/>
  <c r="C8" i="4"/>
  <c r="M7" i="4"/>
  <c r="L7" i="4"/>
  <c r="D7" i="4"/>
  <c r="C7" i="4"/>
  <c r="K2" i="4"/>
  <c r="P45" i="7"/>
  <c r="M45" i="7"/>
  <c r="L45" i="7"/>
  <c r="G45" i="7"/>
  <c r="C45" i="7"/>
  <c r="P44" i="7"/>
  <c r="M44" i="7"/>
  <c r="L44" i="7"/>
  <c r="G44" i="7"/>
  <c r="C44" i="7"/>
  <c r="P43" i="7"/>
  <c r="M43" i="7"/>
  <c r="L43" i="7"/>
  <c r="G43" i="7"/>
  <c r="C43" i="7"/>
  <c r="P42" i="7"/>
  <c r="M42" i="7"/>
  <c r="L42" i="7"/>
  <c r="G42" i="7"/>
  <c r="C42" i="7"/>
  <c r="M41" i="7"/>
  <c r="L41" i="7"/>
  <c r="D41" i="7"/>
  <c r="C41" i="7"/>
  <c r="P35" i="7"/>
  <c r="L35" i="7"/>
  <c r="G35" i="7"/>
  <c r="C35" i="7"/>
  <c r="P34" i="7"/>
  <c r="L34" i="7"/>
  <c r="G34" i="7"/>
  <c r="C34" i="7"/>
  <c r="P33" i="7"/>
  <c r="L33" i="7"/>
  <c r="G33" i="7"/>
  <c r="C33" i="7"/>
  <c r="P32" i="7"/>
  <c r="L32" i="7"/>
  <c r="G32" i="7"/>
  <c r="C32" i="7"/>
  <c r="M31" i="7"/>
  <c r="L31" i="7"/>
  <c r="D31" i="7"/>
  <c r="C31" i="7"/>
  <c r="K26" i="7"/>
  <c r="B26" i="7"/>
  <c r="P23" i="7"/>
  <c r="M23" i="7"/>
  <c r="L23" i="7"/>
  <c r="G23" i="7"/>
  <c r="D23" i="7"/>
  <c r="C23" i="7"/>
  <c r="P22" i="7"/>
  <c r="M22" i="7"/>
  <c r="L22" i="7"/>
  <c r="G22" i="7"/>
  <c r="D22" i="7"/>
  <c r="C22" i="7"/>
  <c r="P21" i="7"/>
  <c r="M21" i="7"/>
  <c r="L21" i="7"/>
  <c r="G21" i="7"/>
  <c r="D21" i="7"/>
  <c r="C21" i="7"/>
  <c r="P20" i="7"/>
  <c r="M20" i="7"/>
  <c r="S20" i="7" s="1"/>
  <c r="L20" i="7"/>
  <c r="G20" i="7"/>
  <c r="D20" i="7"/>
  <c r="C20" i="7"/>
  <c r="M19" i="7"/>
  <c r="L19" i="7"/>
  <c r="D19" i="7"/>
  <c r="C19" i="7"/>
  <c r="P17" i="7"/>
  <c r="M17" i="7"/>
  <c r="S17" i="7" s="1"/>
  <c r="L17" i="7"/>
  <c r="G17" i="7"/>
  <c r="D17" i="7"/>
  <c r="C17" i="7"/>
  <c r="P16" i="7"/>
  <c r="M16" i="7"/>
  <c r="L16" i="7"/>
  <c r="G16" i="7"/>
  <c r="D16" i="7"/>
  <c r="C16" i="7"/>
  <c r="P15" i="7"/>
  <c r="M15" i="7"/>
  <c r="L15" i="7"/>
  <c r="G15" i="7"/>
  <c r="D15" i="7"/>
  <c r="C15" i="7"/>
  <c r="P14" i="7"/>
  <c r="M14" i="7"/>
  <c r="L14" i="7"/>
  <c r="G14" i="7"/>
  <c r="D14" i="7"/>
  <c r="C14" i="7"/>
  <c r="M13" i="7"/>
  <c r="L13" i="7"/>
  <c r="D13" i="7"/>
  <c r="C13" i="7"/>
  <c r="P11" i="7"/>
  <c r="M11" i="7"/>
  <c r="L11" i="7"/>
  <c r="G11" i="7"/>
  <c r="D11" i="7"/>
  <c r="C11" i="7"/>
  <c r="P10" i="7"/>
  <c r="M10" i="7"/>
  <c r="L10" i="7"/>
  <c r="G10" i="7"/>
  <c r="D10" i="7"/>
  <c r="C10" i="7"/>
  <c r="P9" i="7"/>
  <c r="M9" i="7"/>
  <c r="L9" i="7"/>
  <c r="G9" i="7"/>
  <c r="D9" i="7"/>
  <c r="C9" i="7"/>
  <c r="P8" i="7"/>
  <c r="M8" i="7"/>
  <c r="S8" i="7" s="1"/>
  <c r="L8" i="7"/>
  <c r="G8" i="7"/>
  <c r="D8" i="7"/>
  <c r="C8" i="7"/>
  <c r="M7" i="7"/>
  <c r="L7" i="7"/>
  <c r="D7" i="7"/>
  <c r="C7" i="7"/>
  <c r="K2" i="7"/>
  <c r="P45" i="3"/>
  <c r="P49" i="3" s="1"/>
  <c r="M45" i="3"/>
  <c r="M49" i="3" s="1"/>
  <c r="L45" i="3"/>
  <c r="L49" i="3" s="1"/>
  <c r="G45" i="3"/>
  <c r="G49" i="3" s="1"/>
  <c r="C45" i="3"/>
  <c r="C49" i="3" s="1"/>
  <c r="P44" i="3"/>
  <c r="P48" i="3" s="1"/>
  <c r="M44" i="3"/>
  <c r="M48" i="3" s="1"/>
  <c r="L44" i="3"/>
  <c r="L48" i="3" s="1"/>
  <c r="G44" i="3"/>
  <c r="G48" i="3" s="1"/>
  <c r="C44" i="3"/>
  <c r="C48" i="3" s="1"/>
  <c r="P43" i="3"/>
  <c r="M43" i="3"/>
  <c r="L43" i="3"/>
  <c r="G43" i="3"/>
  <c r="C43" i="3"/>
  <c r="P42" i="3"/>
  <c r="P46" i="3" s="1"/>
  <c r="M42" i="3"/>
  <c r="M46" i="3" s="1"/>
  <c r="L42" i="3"/>
  <c r="L46" i="3" s="1"/>
  <c r="G42" i="3"/>
  <c r="G46" i="3" s="1"/>
  <c r="C42" i="3"/>
  <c r="C46" i="3" s="1"/>
  <c r="M41" i="3"/>
  <c r="L41" i="3"/>
  <c r="D41" i="3"/>
  <c r="C41" i="3"/>
  <c r="P35" i="3"/>
  <c r="P39" i="3" s="1"/>
  <c r="M35" i="3"/>
  <c r="M39" i="3" s="1"/>
  <c r="L35" i="3"/>
  <c r="L39" i="3" s="1"/>
  <c r="G35" i="3"/>
  <c r="G39" i="3" s="1"/>
  <c r="D35" i="3"/>
  <c r="D39" i="3" s="1"/>
  <c r="C35" i="3"/>
  <c r="C39" i="3" s="1"/>
  <c r="P34" i="3"/>
  <c r="P38" i="3" s="1"/>
  <c r="M34" i="3"/>
  <c r="M38" i="3" s="1"/>
  <c r="L34" i="3"/>
  <c r="L38" i="3" s="1"/>
  <c r="G34" i="3"/>
  <c r="G38" i="3" s="1"/>
  <c r="D34" i="3"/>
  <c r="D38" i="3" s="1"/>
  <c r="C34" i="3"/>
  <c r="C38" i="3" s="1"/>
  <c r="P33" i="3"/>
  <c r="P37" i="3" s="1"/>
  <c r="M33" i="3"/>
  <c r="M37" i="3" s="1"/>
  <c r="L33" i="3"/>
  <c r="L37" i="3" s="1"/>
  <c r="G33" i="3"/>
  <c r="G37" i="3" s="1"/>
  <c r="D33" i="3"/>
  <c r="D37" i="3" s="1"/>
  <c r="C33" i="3"/>
  <c r="C37" i="3" s="1"/>
  <c r="P32" i="3"/>
  <c r="P36" i="3" s="1"/>
  <c r="M32" i="3"/>
  <c r="M36" i="3" s="1"/>
  <c r="L32" i="3"/>
  <c r="L36" i="3" s="1"/>
  <c r="G32" i="3"/>
  <c r="G36" i="3" s="1"/>
  <c r="D32" i="3"/>
  <c r="D36" i="3" s="1"/>
  <c r="C32" i="3"/>
  <c r="C36" i="3" s="1"/>
  <c r="M31" i="3"/>
  <c r="L31" i="3"/>
  <c r="D31" i="3"/>
  <c r="C31" i="3"/>
  <c r="K26" i="3"/>
  <c r="B26" i="3"/>
  <c r="P23" i="3"/>
  <c r="T23" i="3" s="1"/>
  <c r="M23" i="3"/>
  <c r="S23" i="3" s="1"/>
  <c r="L23" i="3"/>
  <c r="R23" i="3" s="1"/>
  <c r="G23" i="3"/>
  <c r="D23" i="3"/>
  <c r="C23" i="3"/>
  <c r="R22" i="3"/>
  <c r="P22" i="3"/>
  <c r="T22" i="3" s="1"/>
  <c r="M22" i="3"/>
  <c r="S22" i="3" s="1"/>
  <c r="L22" i="3"/>
  <c r="G22" i="3"/>
  <c r="D22" i="3"/>
  <c r="C22" i="3"/>
  <c r="S21" i="3"/>
  <c r="R21" i="3"/>
  <c r="P21" i="3"/>
  <c r="T21" i="3" s="1"/>
  <c r="M21" i="3"/>
  <c r="L21" i="3"/>
  <c r="G21" i="3"/>
  <c r="D21" i="3"/>
  <c r="C21" i="3"/>
  <c r="T20" i="3"/>
  <c r="S20" i="3"/>
  <c r="R20" i="3"/>
  <c r="P20" i="3"/>
  <c r="M20" i="3"/>
  <c r="L20" i="3"/>
  <c r="G20" i="3"/>
  <c r="D20" i="3"/>
  <c r="C20" i="3"/>
  <c r="M19" i="3"/>
  <c r="L19" i="3"/>
  <c r="D19" i="3"/>
  <c r="C19" i="3"/>
  <c r="P17" i="3"/>
  <c r="T17" i="3" s="1"/>
  <c r="M17" i="3"/>
  <c r="S17" i="3" s="1"/>
  <c r="L17" i="3"/>
  <c r="R17" i="3" s="1"/>
  <c r="G17" i="3"/>
  <c r="D17" i="3"/>
  <c r="C17" i="3"/>
  <c r="R16" i="3"/>
  <c r="P16" i="3"/>
  <c r="T16" i="3" s="1"/>
  <c r="M16" i="3"/>
  <c r="S16" i="3" s="1"/>
  <c r="L16" i="3"/>
  <c r="G16" i="3"/>
  <c r="D16" i="3"/>
  <c r="C16" i="3"/>
  <c r="S15" i="3"/>
  <c r="R15" i="3"/>
  <c r="P15" i="3"/>
  <c r="T15" i="3" s="1"/>
  <c r="M15" i="3"/>
  <c r="L15" i="3"/>
  <c r="G15" i="3"/>
  <c r="D15" i="3"/>
  <c r="C15" i="3"/>
  <c r="T14" i="3"/>
  <c r="S14" i="3"/>
  <c r="R14" i="3"/>
  <c r="P14" i="3"/>
  <c r="M14" i="3"/>
  <c r="L14" i="3"/>
  <c r="G14" i="3"/>
  <c r="D14" i="3"/>
  <c r="C14" i="3"/>
  <c r="M13" i="3"/>
  <c r="L13" i="3"/>
  <c r="D13" i="3"/>
  <c r="C13" i="3"/>
  <c r="P11" i="3"/>
  <c r="T11" i="3" s="1"/>
  <c r="M11" i="3"/>
  <c r="S11" i="3" s="1"/>
  <c r="L11" i="3"/>
  <c r="R11" i="3" s="1"/>
  <c r="G11" i="3"/>
  <c r="D11" i="3"/>
  <c r="C11" i="3"/>
  <c r="R10" i="3"/>
  <c r="P10" i="3"/>
  <c r="T10" i="3" s="1"/>
  <c r="M10" i="3"/>
  <c r="S10" i="3" s="1"/>
  <c r="L10" i="3"/>
  <c r="G10" i="3"/>
  <c r="D10" i="3"/>
  <c r="C10" i="3"/>
  <c r="S9" i="3"/>
  <c r="R9" i="3"/>
  <c r="P9" i="3"/>
  <c r="T9" i="3" s="1"/>
  <c r="M9" i="3"/>
  <c r="L9" i="3"/>
  <c r="G9" i="3"/>
  <c r="D9" i="3"/>
  <c r="C9" i="3"/>
  <c r="T8" i="3"/>
  <c r="S8" i="3"/>
  <c r="R8" i="3"/>
  <c r="P8" i="3"/>
  <c r="M8" i="3"/>
  <c r="L8" i="3"/>
  <c r="G8" i="3"/>
  <c r="D8" i="3"/>
  <c r="C8" i="3"/>
  <c r="M7" i="3"/>
  <c r="L7" i="3"/>
  <c r="D7" i="3"/>
  <c r="C7" i="3"/>
  <c r="K2" i="3"/>
  <c r="L37" i="2"/>
  <c r="M37" i="2"/>
  <c r="P37" i="2"/>
  <c r="L38" i="2"/>
  <c r="M38" i="2"/>
  <c r="P38" i="2"/>
  <c r="L39" i="2"/>
  <c r="M39" i="2"/>
  <c r="P39" i="2"/>
  <c r="M36" i="2"/>
  <c r="P36" i="2"/>
  <c r="L36" i="2"/>
  <c r="R8" i="2"/>
  <c r="P43" i="2"/>
  <c r="P44" i="2"/>
  <c r="P48" i="2" s="1"/>
  <c r="P45" i="2"/>
  <c r="P49" i="2" s="1"/>
  <c r="P42" i="2"/>
  <c r="P46" i="2" s="1"/>
  <c r="M42" i="2"/>
  <c r="M46" i="2" s="1"/>
  <c r="M43" i="2"/>
  <c r="M44" i="2"/>
  <c r="M48" i="2" s="1"/>
  <c r="M45" i="2"/>
  <c r="M49" i="2" s="1"/>
  <c r="M41" i="2"/>
  <c r="L42" i="2"/>
  <c r="L46" i="2" s="1"/>
  <c r="L43" i="2"/>
  <c r="L44" i="2"/>
  <c r="L48" i="2" s="1"/>
  <c r="L45" i="2"/>
  <c r="L49" i="2" s="1"/>
  <c r="L41" i="2"/>
  <c r="G43" i="2"/>
  <c r="G44" i="2"/>
  <c r="G45" i="2"/>
  <c r="G42" i="2"/>
  <c r="D42" i="2"/>
  <c r="D43" i="2"/>
  <c r="D44" i="2"/>
  <c r="D45" i="2"/>
  <c r="D41" i="2"/>
  <c r="C42" i="2"/>
  <c r="C43" i="2"/>
  <c r="C44" i="2"/>
  <c r="C45" i="2"/>
  <c r="C41" i="2"/>
  <c r="P33" i="2"/>
  <c r="P34" i="2"/>
  <c r="P35" i="2"/>
  <c r="P32" i="2"/>
  <c r="G33" i="2"/>
  <c r="G34" i="2"/>
  <c r="G35" i="2"/>
  <c r="G32" i="2"/>
  <c r="P21" i="2"/>
  <c r="P22" i="2"/>
  <c r="P23" i="2"/>
  <c r="P20" i="2"/>
  <c r="P15" i="2"/>
  <c r="T15" i="2" s="1"/>
  <c r="P16" i="2"/>
  <c r="P17" i="2"/>
  <c r="P14" i="2"/>
  <c r="P9" i="2"/>
  <c r="T9" i="2" s="1"/>
  <c r="P10" i="2"/>
  <c r="P11" i="2"/>
  <c r="P8" i="2"/>
  <c r="G21" i="2"/>
  <c r="G22" i="2"/>
  <c r="T22" i="2" s="1"/>
  <c r="G23" i="2"/>
  <c r="T23" i="2" s="1"/>
  <c r="G20" i="2"/>
  <c r="G15" i="2"/>
  <c r="G16" i="2"/>
  <c r="G17" i="2"/>
  <c r="G14" i="2"/>
  <c r="G8" i="2"/>
  <c r="G9" i="2"/>
  <c r="G10" i="2"/>
  <c r="G11" i="2"/>
  <c r="T10" i="2"/>
  <c r="T11" i="2"/>
  <c r="T16" i="2"/>
  <c r="T17" i="2"/>
  <c r="G47" i="2"/>
  <c r="G49" i="2"/>
  <c r="G37" i="2"/>
  <c r="G38" i="2"/>
  <c r="G39" i="2"/>
  <c r="L32" i="2"/>
  <c r="M32" i="2"/>
  <c r="L33" i="2"/>
  <c r="M33" i="2"/>
  <c r="L34" i="2"/>
  <c r="M34" i="2"/>
  <c r="L35" i="2"/>
  <c r="M35" i="2"/>
  <c r="M31" i="2"/>
  <c r="L31" i="2"/>
  <c r="L30" i="1"/>
  <c r="L36" i="1"/>
  <c r="L6" i="1"/>
  <c r="L12" i="1"/>
  <c r="K12" i="1"/>
  <c r="K30" i="1"/>
  <c r="K6" i="1"/>
  <c r="K36" i="1"/>
  <c r="J12" i="1"/>
  <c r="J36" i="1"/>
  <c r="J24" i="1"/>
  <c r="Z80" i="1"/>
  <c r="J30" i="1"/>
  <c r="J6" i="1"/>
  <c r="W80" i="1"/>
  <c r="G30" i="1"/>
  <c r="G6" i="1"/>
  <c r="G24" i="1"/>
  <c r="G12" i="1"/>
  <c r="F8" i="11"/>
  <c r="G36" i="1"/>
  <c r="F14" i="11"/>
  <c r="F36" i="1"/>
  <c r="E14" i="11"/>
  <c r="F24" i="1"/>
  <c r="T80" i="1"/>
  <c r="F12" i="1"/>
  <c r="E8" i="11"/>
  <c r="F30" i="1"/>
  <c r="F6" i="1"/>
  <c r="E18" i="1"/>
  <c r="Q74" i="1"/>
  <c r="E30" i="1"/>
  <c r="E6" i="1"/>
  <c r="E12" i="1"/>
  <c r="D8" i="11"/>
  <c r="E24" i="1"/>
  <c r="Q80" i="1"/>
  <c r="E36" i="1"/>
  <c r="D14" i="11"/>
  <c r="AD71" i="1"/>
  <c r="AE72" i="1"/>
  <c r="AD70" i="1"/>
  <c r="AF71" i="1"/>
  <c r="AE71" i="1"/>
  <c r="AF73" i="1"/>
  <c r="AF72" i="1"/>
  <c r="AF70" i="1"/>
  <c r="AE74" i="1"/>
  <c r="AE70" i="1"/>
  <c r="AD72" i="1"/>
  <c r="AE73" i="1"/>
  <c r="AD73" i="1"/>
  <c r="AD74" i="1"/>
  <c r="L47" i="8" l="1"/>
  <c r="M47" i="5"/>
  <c r="P47" i="5"/>
  <c r="L47" i="5"/>
  <c r="C47" i="5"/>
  <c r="G47" i="5"/>
  <c r="M47" i="4"/>
  <c r="L47" i="3"/>
  <c r="M47" i="3"/>
  <c r="P47" i="3"/>
  <c r="C47" i="3"/>
  <c r="G47" i="3"/>
  <c r="P47" i="2"/>
  <c r="M47" i="2"/>
  <c r="L47" i="2"/>
  <c r="AG65" i="1"/>
  <c r="AH65" i="1"/>
  <c r="S11" i="6"/>
  <c r="S15" i="6"/>
  <c r="R10" i="6"/>
  <c r="R14" i="6"/>
  <c r="R22" i="6"/>
  <c r="S22" i="6"/>
  <c r="L36" i="6"/>
  <c r="C38" i="6"/>
  <c r="L46" i="6"/>
  <c r="P48" i="6"/>
  <c r="M38" i="6"/>
  <c r="L49" i="6"/>
  <c r="T8" i="6"/>
  <c r="S16" i="6"/>
  <c r="S20" i="6"/>
  <c r="L47" i="6"/>
  <c r="G37" i="6"/>
  <c r="S10" i="6"/>
  <c r="T15" i="6"/>
  <c r="S23" i="6"/>
  <c r="C36" i="6"/>
  <c r="M37" i="6"/>
  <c r="G39" i="6"/>
  <c r="C46" i="6"/>
  <c r="C48" i="6"/>
  <c r="P47" i="6"/>
  <c r="T10" i="6"/>
  <c r="T14" i="6"/>
  <c r="T17" i="6"/>
  <c r="G36" i="6"/>
  <c r="P37" i="6"/>
  <c r="L39" i="6"/>
  <c r="G46" i="6"/>
  <c r="G48" i="6"/>
  <c r="M39" i="6"/>
  <c r="L48" i="6"/>
  <c r="M36" i="6"/>
  <c r="P39" i="6"/>
  <c r="P46" i="6"/>
  <c r="T11" i="6"/>
  <c r="P36" i="6"/>
  <c r="L38" i="6"/>
  <c r="C47" i="6"/>
  <c r="G49" i="6"/>
  <c r="T21" i="6"/>
  <c r="G47" i="6"/>
  <c r="P49" i="6"/>
  <c r="T11" i="8"/>
  <c r="M47" i="7"/>
  <c r="G38" i="7"/>
  <c r="R9" i="7"/>
  <c r="R17" i="7"/>
  <c r="C49" i="7"/>
  <c r="R8" i="7"/>
  <c r="T17" i="7"/>
  <c r="R20" i="7"/>
  <c r="G46" i="7"/>
  <c r="L36" i="8"/>
  <c r="C38" i="8"/>
  <c r="L46" i="8"/>
  <c r="R17" i="8"/>
  <c r="R9" i="8"/>
  <c r="T10" i="8"/>
  <c r="T14" i="8"/>
  <c r="R22" i="8"/>
  <c r="T23" i="8"/>
  <c r="G36" i="8"/>
  <c r="P37" i="8"/>
  <c r="L39" i="8"/>
  <c r="G46" i="8"/>
  <c r="G48" i="8"/>
  <c r="L48" i="8"/>
  <c r="S8" i="8"/>
  <c r="T9" i="8"/>
  <c r="S17" i="8"/>
  <c r="R21" i="8"/>
  <c r="T22" i="8"/>
  <c r="M36" i="8"/>
  <c r="G38" i="8"/>
  <c r="P39" i="8"/>
  <c r="P46" i="8"/>
  <c r="P48" i="8"/>
  <c r="T8" i="8"/>
  <c r="R16" i="8"/>
  <c r="S21" i="8"/>
  <c r="P36" i="8"/>
  <c r="L38" i="8"/>
  <c r="C47" i="8"/>
  <c r="C49" i="8"/>
  <c r="R11" i="8"/>
  <c r="S16" i="8"/>
  <c r="S20" i="8"/>
  <c r="T21" i="8"/>
  <c r="C37" i="8"/>
  <c r="M38" i="8"/>
  <c r="G47" i="8"/>
  <c r="G49" i="8"/>
  <c r="G37" i="8"/>
  <c r="R10" i="8"/>
  <c r="R23" i="8"/>
  <c r="L37" i="8"/>
  <c r="C39" i="8"/>
  <c r="P47" i="8"/>
  <c r="P49" i="8"/>
  <c r="S10" i="8"/>
  <c r="S14" i="8"/>
  <c r="T15" i="8"/>
  <c r="S23" i="8"/>
  <c r="C36" i="8"/>
  <c r="M37" i="8"/>
  <c r="G39" i="8"/>
  <c r="C46" i="8"/>
  <c r="C48" i="8"/>
  <c r="T20" i="7"/>
  <c r="R22" i="7"/>
  <c r="T8" i="7"/>
  <c r="R11" i="7"/>
  <c r="R15" i="7"/>
  <c r="R23" i="7"/>
  <c r="L38" i="7"/>
  <c r="P39" i="7"/>
  <c r="P47" i="7"/>
  <c r="S11" i="7"/>
  <c r="S23" i="7"/>
  <c r="R10" i="7"/>
  <c r="T11" i="7"/>
  <c r="R14" i="7"/>
  <c r="S21" i="7"/>
  <c r="T23" i="7"/>
  <c r="S14" i="7"/>
  <c r="G36" i="7"/>
  <c r="C39" i="7"/>
  <c r="M49" i="7"/>
  <c r="R21" i="7"/>
  <c r="T22" i="7"/>
  <c r="C47" i="7"/>
  <c r="C38" i="7"/>
  <c r="G39" i="7"/>
  <c r="C46" i="7"/>
  <c r="G47" i="7"/>
  <c r="M48" i="7"/>
  <c r="T10" i="7"/>
  <c r="T16" i="7"/>
  <c r="G48" i="7"/>
  <c r="P36" i="7"/>
  <c r="L39" i="7"/>
  <c r="L47" i="7"/>
  <c r="P48" i="7"/>
  <c r="L46" i="7"/>
  <c r="R16" i="7"/>
  <c r="C36" i="7"/>
  <c r="G37" i="7"/>
  <c r="M46" i="7"/>
  <c r="C48" i="7"/>
  <c r="G49" i="7"/>
  <c r="S10" i="7"/>
  <c r="S16" i="7"/>
  <c r="S22" i="7"/>
  <c r="L37" i="7"/>
  <c r="P38" i="7"/>
  <c r="P46" i="7"/>
  <c r="L49" i="7"/>
  <c r="C37" i="7"/>
  <c r="S9" i="7"/>
  <c r="S15" i="7"/>
  <c r="T9" i="7"/>
  <c r="T14" i="7"/>
  <c r="T15" i="7"/>
  <c r="T21" i="7"/>
  <c r="L36" i="7"/>
  <c r="P37" i="7"/>
  <c r="L48" i="7"/>
  <c r="P49" i="7"/>
  <c r="G46" i="2"/>
  <c r="T21" i="2"/>
  <c r="T14" i="2"/>
  <c r="T8" i="2"/>
  <c r="G48" i="2"/>
  <c r="T20" i="2"/>
  <c r="G36" i="2"/>
  <c r="AG70" i="1"/>
  <c r="AH74" i="1"/>
  <c r="AH72" i="1"/>
  <c r="AH71" i="1"/>
  <c r="AG73" i="1"/>
  <c r="AH70" i="1"/>
  <c r="AG72" i="1"/>
  <c r="AH73" i="1"/>
  <c r="AG71" i="1"/>
  <c r="AG74" i="1"/>
  <c r="C47" i="2" l="1"/>
  <c r="D47" i="2"/>
  <c r="C48" i="2"/>
  <c r="D48" i="2"/>
  <c r="C49" i="2"/>
  <c r="D49" i="2"/>
  <c r="D46" i="2"/>
  <c r="C46" i="2"/>
  <c r="C36" i="2"/>
  <c r="K26" i="2" l="1"/>
  <c r="B26" i="2"/>
  <c r="K2" i="2"/>
  <c r="C32" i="2" l="1"/>
  <c r="D32" i="2"/>
  <c r="C33" i="2"/>
  <c r="D33" i="2"/>
  <c r="C34" i="2"/>
  <c r="D34" i="2"/>
  <c r="C35" i="2"/>
  <c r="D35" i="2"/>
  <c r="D31" i="2"/>
  <c r="C31" i="2"/>
  <c r="C20" i="2" l="1"/>
  <c r="D20" i="2"/>
  <c r="D36" i="2" s="1"/>
  <c r="C21" i="2"/>
  <c r="C37" i="2" s="1"/>
  <c r="D21" i="2"/>
  <c r="D37" i="2" s="1"/>
  <c r="C22" i="2"/>
  <c r="C38" i="2" s="1"/>
  <c r="D22" i="2"/>
  <c r="D38" i="2" s="1"/>
  <c r="C23" i="2"/>
  <c r="C39" i="2" s="1"/>
  <c r="D23" i="2"/>
  <c r="D39" i="2" s="1"/>
  <c r="D19" i="2"/>
  <c r="C19" i="2"/>
  <c r="C14" i="2"/>
  <c r="D14" i="2"/>
  <c r="C15" i="2"/>
  <c r="D15" i="2"/>
  <c r="C16" i="2"/>
  <c r="D16" i="2"/>
  <c r="C17" i="2"/>
  <c r="D17" i="2"/>
  <c r="D13" i="2"/>
  <c r="C13" i="2"/>
  <c r="C8" i="2"/>
  <c r="D8" i="2"/>
  <c r="C9" i="2"/>
  <c r="D9" i="2"/>
  <c r="C10" i="2"/>
  <c r="D10" i="2"/>
  <c r="C11" i="2"/>
  <c r="D11" i="2"/>
  <c r="D7" i="2"/>
  <c r="C7" i="2"/>
  <c r="M20" i="2" l="1"/>
  <c r="S20" i="2" s="1"/>
  <c r="M21" i="2"/>
  <c r="S21" i="2" s="1"/>
  <c r="M22" i="2"/>
  <c r="S22" i="2" s="1"/>
  <c r="M23" i="2"/>
  <c r="S23" i="2" s="1"/>
  <c r="M14" i="2"/>
  <c r="S14" i="2" s="1"/>
  <c r="M15" i="2"/>
  <c r="S15" i="2" s="1"/>
  <c r="M16" i="2"/>
  <c r="S16" i="2" s="1"/>
  <c r="M17" i="2"/>
  <c r="S17" i="2" s="1"/>
  <c r="M19" i="2"/>
  <c r="M13" i="2"/>
  <c r="M8" i="2"/>
  <c r="S8" i="2" s="1"/>
  <c r="M9" i="2"/>
  <c r="S9" i="2" s="1"/>
  <c r="M10" i="2"/>
  <c r="S10" i="2" s="1"/>
  <c r="M11" i="2"/>
  <c r="S11" i="2" s="1"/>
  <c r="M7" i="2"/>
  <c r="L20" i="2"/>
  <c r="R20" i="2" s="1"/>
  <c r="L21" i="2"/>
  <c r="R21" i="2" s="1"/>
  <c r="L22" i="2"/>
  <c r="R22" i="2" s="1"/>
  <c r="L23" i="2"/>
  <c r="R23" i="2" s="1"/>
  <c r="L19" i="2"/>
  <c r="L14" i="2"/>
  <c r="R14" i="2" s="1"/>
  <c r="L15" i="2"/>
  <c r="R15" i="2" s="1"/>
  <c r="L16" i="2"/>
  <c r="R16" i="2" s="1"/>
  <c r="L17" i="2"/>
  <c r="R17" i="2" s="1"/>
  <c r="L13" i="2"/>
  <c r="L8" i="2"/>
  <c r="L9" i="2"/>
  <c r="R9" i="2" s="1"/>
  <c r="L10" i="2"/>
  <c r="R10" i="2" s="1"/>
  <c r="L11" i="2"/>
  <c r="R11" i="2" s="1"/>
  <c r="L7" i="2"/>
  <c r="D35" i="7" l="1"/>
  <c r="D39" i="7" s="1"/>
  <c r="D32" i="7"/>
  <c r="D36" i="7" s="1"/>
  <c r="D33" i="7"/>
  <c r="D37" i="7" s="1"/>
  <c r="D34" i="7"/>
  <c r="D38" i="7" s="1"/>
  <c r="D35" i="6" l="1"/>
  <c r="D39" i="6" s="1"/>
  <c r="D32" i="6"/>
  <c r="D36" i="6" s="1"/>
  <c r="D33" i="6"/>
  <c r="D37" i="6" s="1"/>
  <c r="D34" i="6" l="1"/>
  <c r="D38" i="6" s="1"/>
  <c r="M34" i="5" l="1"/>
  <c r="M38" i="5" s="1"/>
  <c r="M33" i="5" l="1"/>
  <c r="M37" i="5" s="1"/>
  <c r="M35" i="5"/>
  <c r="M39" i="5" s="1"/>
  <c r="M32" i="5"/>
  <c r="M36" i="5" s="1"/>
  <c r="M33" i="4" l="1"/>
  <c r="M37" i="4" s="1"/>
  <c r="M34" i="4"/>
  <c r="M38" i="4" s="1"/>
  <c r="M35" i="4"/>
  <c r="M39" i="4" s="1"/>
  <c r="M32" i="4"/>
  <c r="M36" i="4" s="1"/>
  <c r="D35" i="4" l="1"/>
  <c r="D39" i="4" s="1"/>
  <c r="D32" i="4"/>
  <c r="D36" i="4" s="1"/>
  <c r="D33" i="4"/>
  <c r="D37" i="4" s="1"/>
  <c r="D34" i="4"/>
  <c r="D38" i="4" s="1"/>
  <c r="D35" i="8" l="1"/>
  <c r="D39" i="8" s="1"/>
  <c r="D32" i="8"/>
  <c r="D36" i="8" s="1"/>
  <c r="D33" i="8"/>
  <c r="D37" i="8" s="1"/>
  <c r="D34" i="8"/>
  <c r="D38" i="8" s="1"/>
  <c r="D35" i="5" l="1"/>
  <c r="D39" i="5" s="1"/>
  <c r="D32" i="5"/>
  <c r="D36" i="5" s="1"/>
  <c r="D33" i="5"/>
  <c r="D37" i="5" s="1"/>
  <c r="D34" i="5"/>
  <c r="D38" i="5" s="1"/>
  <c r="M34" i="7" l="1"/>
  <c r="M38" i="7" s="1"/>
  <c r="M32" i="7" l="1"/>
  <c r="M36" i="7" s="1"/>
  <c r="M33" i="7"/>
  <c r="M37" i="7" s="1"/>
  <c r="M35" i="7"/>
  <c r="M39" i="7" s="1"/>
  <c r="D42" i="4" l="1"/>
  <c r="D46" i="4" s="1"/>
  <c r="D45" i="4"/>
  <c r="D49" i="4" s="1"/>
  <c r="D43" i="4"/>
  <c r="D44" i="4"/>
  <c r="D48" i="4" s="1"/>
  <c r="W74" i="1"/>
  <c r="D47" i="4" l="1"/>
  <c r="D44" i="5"/>
  <c r="D48" i="5" s="1"/>
  <c r="D45" i="5"/>
  <c r="D49" i="5" s="1"/>
  <c r="D42" i="5"/>
  <c r="D46" i="5" s="1"/>
  <c r="D43" i="5"/>
  <c r="J18" i="1"/>
  <c r="Z74" i="1"/>
  <c r="D47" i="5" l="1"/>
  <c r="D45" i="7"/>
  <c r="D49" i="7" s="1"/>
  <c r="D43" i="7"/>
  <c r="D44" i="7"/>
  <c r="D48" i="7" s="1"/>
  <c r="D42" i="7"/>
  <c r="D46" i="7" s="1"/>
  <c r="G18" i="1"/>
  <c r="D47" i="7" l="1"/>
  <c r="D45" i="3"/>
  <c r="D49" i="3" s="1"/>
  <c r="D43" i="3"/>
  <c r="D44" i="3"/>
  <c r="D48" i="3" s="1"/>
  <c r="D42" i="3"/>
  <c r="D46" i="3" s="1"/>
  <c r="F18" i="1"/>
  <c r="T74" i="1"/>
  <c r="D47" i="3" l="1"/>
  <c r="D42" i="6"/>
  <c r="D46" i="6" s="1"/>
  <c r="D45" i="6"/>
  <c r="D49" i="6" s="1"/>
  <c r="D43" i="6"/>
  <c r="D44" i="6"/>
  <c r="D48" i="6" s="1"/>
  <c r="AC74" i="1"/>
  <c r="K18" i="1"/>
  <c r="D47" i="6" l="1"/>
  <c r="M44" i="6"/>
  <c r="M48" i="6" s="1"/>
  <c r="M45" i="6" l="1"/>
  <c r="M49" i="6" s="1"/>
  <c r="M42" i="6"/>
  <c r="M46" i="6" s="1"/>
  <c r="M43" i="6"/>
  <c r="K24" i="1"/>
  <c r="AC80" i="1"/>
  <c r="M47" i="6" l="1"/>
  <c r="M44" i="8"/>
  <c r="M48" i="8" s="1"/>
  <c r="M42" i="8" l="1"/>
  <c r="M46" i="8" s="1"/>
  <c r="M43" i="8"/>
  <c r="M45" i="8"/>
  <c r="M49" i="8" s="1"/>
  <c r="L24" i="1"/>
  <c r="AF80" i="1"/>
  <c r="M47" i="8" l="1"/>
  <c r="D45" i="8"/>
  <c r="D49" i="8" s="1"/>
  <c r="D43" i="8"/>
  <c r="D44" i="8"/>
  <c r="D48" i="8" s="1"/>
  <c r="D42" i="8"/>
  <c r="D46" i="8" s="1"/>
  <c r="AF74" i="1"/>
  <c r="L18" i="1"/>
  <c r="D47" i="8" l="1"/>
  <c r="C10" i="10"/>
  <c r="R10" i="10" s="1"/>
  <c r="H11" i="10"/>
  <c r="U11" i="10" s="1"/>
  <c r="C8" i="10"/>
  <c r="R8" i="10" s="1"/>
  <c r="H10" i="10"/>
  <c r="U10" i="10" s="1"/>
  <c r="C11" i="10"/>
  <c r="R11" i="10" s="1"/>
  <c r="C9" i="10"/>
  <c r="H8" i="10"/>
  <c r="U8" i="10" s="1"/>
  <c r="G10" i="10"/>
  <c r="T10" i="10" s="1"/>
  <c r="H9" i="10"/>
  <c r="I2" i="1"/>
  <c r="I38" i="1"/>
  <c r="G9" i="10" l="1"/>
  <c r="U9" i="10"/>
  <c r="G11" i="10"/>
  <c r="T11" i="10" s="1"/>
  <c r="G8" i="10"/>
  <c r="T8" i="10" s="1"/>
  <c r="R9" i="10"/>
  <c r="I26" i="1"/>
  <c r="F22" i="10" l="1"/>
  <c r="F17" i="10"/>
  <c r="E22" i="10"/>
  <c r="D10" i="10"/>
  <c r="S10" i="10" s="1"/>
  <c r="E11" i="10"/>
  <c r="E23" i="10"/>
  <c r="E20" i="10"/>
  <c r="E15" i="10"/>
  <c r="D14" i="10"/>
  <c r="S14" i="10" s="1"/>
  <c r="F23" i="10"/>
  <c r="D16" i="10"/>
  <c r="S16" i="10" s="1"/>
  <c r="D20" i="10"/>
  <c r="D8" i="10"/>
  <c r="S8" i="10" s="1"/>
  <c r="E8" i="10"/>
  <c r="F15" i="10"/>
  <c r="F11" i="10"/>
  <c r="F9" i="10"/>
  <c r="E17" i="10"/>
  <c r="E14" i="10"/>
  <c r="E16" i="10"/>
  <c r="E21" i="10"/>
  <c r="F21" i="10"/>
  <c r="D11" i="10"/>
  <c r="S11" i="10" s="1"/>
  <c r="F10" i="10"/>
  <c r="D9" i="10"/>
  <c r="E10" i="10"/>
  <c r="F14" i="10"/>
  <c r="T9" i="10"/>
  <c r="D22" i="10"/>
  <c r="F20" i="10"/>
  <c r="D21" i="10"/>
  <c r="D23" i="10"/>
  <c r="F16" i="10"/>
  <c r="D17" i="10"/>
  <c r="S17" i="10" s="1"/>
  <c r="E9" i="10"/>
  <c r="F8" i="10"/>
  <c r="D15" i="10"/>
  <c r="I15" i="1"/>
  <c r="I16" i="1"/>
  <c r="I14" i="1"/>
  <c r="M48" i="10" l="1"/>
  <c r="S22" i="10"/>
  <c r="D48" i="10"/>
  <c r="M38" i="10"/>
  <c r="M36" i="10"/>
  <c r="D46" i="10"/>
  <c r="M46" i="10"/>
  <c r="S20" i="10"/>
  <c r="S9" i="10"/>
  <c r="M39" i="10"/>
  <c r="S23" i="10"/>
  <c r="M49" i="10"/>
  <c r="D49" i="10"/>
  <c r="S15" i="10"/>
  <c r="S21" i="10"/>
  <c r="M37" i="10"/>
  <c r="M47" i="10"/>
  <c r="D47" i="10"/>
  <c r="E32" i="10" l="1"/>
  <c r="D35" i="10"/>
  <c r="D39" i="10" s="1"/>
  <c r="D32" i="10"/>
  <c r="D36" i="10" s="1"/>
  <c r="E35" i="10"/>
  <c r="F34" i="10"/>
  <c r="D33" i="10"/>
  <c r="F32" i="10"/>
  <c r="D34" i="10"/>
  <c r="D38" i="10" s="1"/>
  <c r="F33" i="10"/>
  <c r="F35" i="10"/>
  <c r="E34" i="10"/>
  <c r="E33" i="10"/>
  <c r="I17" i="1"/>
  <c r="D37" i="10" l="1"/>
</calcChain>
</file>

<file path=xl/comments1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S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T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X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Z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J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BN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B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P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Z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D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F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P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T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U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V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F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DJ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DK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L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comments2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S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T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X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Z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J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BN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B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P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Z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D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F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P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T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U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V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F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DJ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DK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L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comments3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S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T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X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Z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J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BN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B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P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Z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D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F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P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T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U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V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F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DJ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DK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L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comments4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S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T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X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Z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J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BN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B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P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Z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D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F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P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T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U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V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F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DJ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DK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L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comments5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S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T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X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Z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J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BN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B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P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Z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D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F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P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T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U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V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F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DJ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DK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L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comments6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S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T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X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Z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J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BN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B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P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Z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D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F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P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T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U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V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F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DJ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DK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L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comments7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S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T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X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Z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J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BN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B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P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Z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D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F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P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T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U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V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F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DJ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DK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L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comments8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S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T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X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Z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J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BN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B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P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Y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BZ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D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F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O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P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CT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CU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CV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E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F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DJ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DK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DL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comments9.xml><?xml version="1.0" encoding="utf-8"?>
<comments xmlns="http://schemas.openxmlformats.org/spreadsheetml/2006/main">
  <authors>
    <author>Steve Meyers</author>
  </authors>
  <commentList>
    <comment ref="AC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D6" authorId="0" shapeId="0">
      <text>
        <r>
          <rPr>
            <sz val="9"/>
            <color rgb="FF000000"/>
            <rFont val="Tahoma"/>
            <family val="2"/>
          </rPr>
          <t>Compared to baseline.</t>
        </r>
      </text>
    </comment>
    <comment ref="AH6" authorId="0" shapeId="0">
      <text>
        <r>
          <rPr>
            <sz val="9"/>
            <color rgb="FF000000"/>
            <rFont val="Tahoma"/>
            <family val="2"/>
          </rPr>
          <t>Compared to baseline</t>
        </r>
      </text>
    </comment>
    <comment ref="AI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  <comment ref="AJ6" authorId="0" shapeId="0">
      <text>
        <r>
          <rPr>
            <sz val="9"/>
            <color rgb="FF000000"/>
            <rFont val="Tahoma"/>
            <family val="2"/>
          </rPr>
          <t>Compared to no standards case</t>
        </r>
      </text>
    </comment>
  </commentList>
</comments>
</file>

<file path=xl/sharedStrings.xml><?xml version="1.0" encoding="utf-8"?>
<sst xmlns="http://schemas.openxmlformats.org/spreadsheetml/2006/main" count="10477" uniqueCount="120">
  <si>
    <t>EL</t>
  </si>
  <si>
    <t>AFUE</t>
  </si>
  <si>
    <t>Average Savings 2015$</t>
  </si>
  <si>
    <t>Life-Cycle Cost Savings</t>
  </si>
  <si>
    <t>National</t>
  </si>
  <si>
    <t>North</t>
  </si>
  <si>
    <t>Note: Fractions refer to Large furnaces</t>
  </si>
  <si>
    <t>Average LCC Results</t>
  </si>
  <si>
    <t>Payback Results</t>
  </si>
  <si>
    <t>Installed</t>
  </si>
  <si>
    <t xml:space="preserve">First Year </t>
  </si>
  <si>
    <t xml:space="preserve">Lifetime </t>
  </si>
  <si>
    <t>LCC</t>
  </si>
  <si>
    <t>Simple LCC</t>
  </si>
  <si>
    <t>Net</t>
  </si>
  <si>
    <t>No</t>
  </si>
  <si>
    <t>Simple</t>
  </si>
  <si>
    <t>Level</t>
  </si>
  <si>
    <t>Description</t>
  </si>
  <si>
    <t>Price</t>
  </si>
  <si>
    <t>Oper. Cost</t>
  </si>
  <si>
    <t>Oper. Cost*</t>
  </si>
  <si>
    <t>Savings</t>
  </si>
  <si>
    <t>Cost</t>
  </si>
  <si>
    <t>Impact</t>
  </si>
  <si>
    <t>Benefit</t>
  </si>
  <si>
    <t>PBP</t>
  </si>
  <si>
    <t>Average</t>
  </si>
  <si>
    <t>Median</t>
  </si>
  <si>
    <t>NWGF</t>
  </si>
  <si>
    <t>NA</t>
  </si>
  <si>
    <t>MHGF</t>
  </si>
  <si>
    <t>* discounted and summed over lifetime of product</t>
  </si>
  <si>
    <t>NORTH</t>
  </si>
  <si>
    <t>SOUTH</t>
  </si>
  <si>
    <t>Standby</t>
  </si>
  <si>
    <t>Retail</t>
  </si>
  <si>
    <t>Simulation Results NATIONAL - 10000 samples</t>
  </si>
  <si>
    <t>AEO 2016 - Reference Case</t>
  </si>
  <si>
    <t>NWGF 80%</t>
  </si>
  <si>
    <t>NWGF 90%</t>
  </si>
  <si>
    <t>NWGF 92%</t>
  </si>
  <si>
    <t>NWGF 95%</t>
  </si>
  <si>
    <t>NWGF 98%</t>
  </si>
  <si>
    <t>MHGF 80%</t>
  </si>
  <si>
    <t>MHGF 92%</t>
  </si>
  <si>
    <t>MHGF 95%</t>
  </si>
  <si>
    <t>MHGF 96%</t>
  </si>
  <si>
    <t>All dollar values are in 2015$</t>
  </si>
  <si>
    <t>Linear Power Supply</t>
  </si>
  <si>
    <t>Linear Power Supply with LLTX</t>
  </si>
  <si>
    <t>Switching Mode Power Supply</t>
  </si>
  <si>
    <t>Switching Mode Power Supply with LLTX</t>
  </si>
  <si>
    <t>Savings Diff</t>
  </si>
  <si>
    <t>Net Cost Diff</t>
  </si>
  <si>
    <t>AEO 2016</t>
  </si>
  <si>
    <t>AEO 2015</t>
  </si>
  <si>
    <t>AEO 2015 - Reference Case</t>
  </si>
  <si>
    <t>Figure from TSD</t>
  </si>
  <si>
    <t>AEO Yr</t>
  </si>
  <si>
    <t>Threshold [kBtu]</t>
  </si>
  <si>
    <t>---</t>
  </si>
  <si>
    <t>AEO 2015 CA Only</t>
  </si>
  <si>
    <t>% of Cust. w/ Net Cost</t>
  </si>
  <si>
    <t>California Only</t>
  </si>
  <si>
    <t>AEO 2016 CA Only</t>
  </si>
  <si>
    <t>Rest of Country (aka South)</t>
  </si>
  <si>
    <t>Southern California Only</t>
  </si>
  <si>
    <t>AEO 2015 Southern CA Only</t>
  </si>
  <si>
    <t>AEO 2016 Southern CA Only</t>
  </si>
  <si>
    <t>Simple
PBP</t>
  </si>
  <si>
    <t>SPBP Diff</t>
  </si>
  <si>
    <t>Avg
PBP</t>
  </si>
  <si>
    <t>APBP Diff</t>
  </si>
  <si>
    <t>CA</t>
  </si>
  <si>
    <t>So Cal</t>
  </si>
  <si>
    <t>% w/ Net Cost</t>
  </si>
  <si>
    <t>Average Savings [$]</t>
  </si>
  <si>
    <t>Average PBP [yrs]</t>
  </si>
  <si>
    <t>Simple PBP [yrs]</t>
  </si>
  <si>
    <t>From page 65723 of the SNOPR</t>
  </si>
  <si>
    <t>From page 8-41 and -42 from the TSD</t>
  </si>
  <si>
    <t>Note that "Average Payback Period" does not have a definition in the SNOPR or the TSD.</t>
  </si>
  <si>
    <t>Average Payback Period is similar to the LCC calculations in that the based on the no-new-standards case, not simply the baseline product.</t>
  </si>
  <si>
    <t>South</t>
  </si>
  <si>
    <t>% No Impact</t>
  </si>
  <si>
    <t>% Net Benefit</t>
  </si>
  <si>
    <t>Net Cost</t>
  </si>
  <si>
    <t>No Impact</t>
  </si>
  <si>
    <t>Net Benefit</t>
  </si>
  <si>
    <t>d</t>
  </si>
  <si>
    <t>e</t>
  </si>
  <si>
    <t>f</t>
  </si>
  <si>
    <t>m</t>
  </si>
  <si>
    <t>n</t>
  </si>
  <si>
    <t>o</t>
  </si>
  <si>
    <t>TSL</t>
  </si>
  <si>
    <t>AFUE %</t>
  </si>
  <si>
    <t>Average LCC Savings (2015$)</t>
  </si>
  <si>
    <t>Life-cycle cost savings</t>
  </si>
  <si>
    <t>Input capacity threshold (kBtu)</t>
  </si>
  <si>
    <t>92/80</t>
  </si>
  <si>
    <t>95/80</t>
  </si>
  <si>
    <t>n/a (Nat'l)</t>
  </si>
  <si>
    <t>n/a (N &amp; S)</t>
  </si>
  <si>
    <t>net cost (%)</t>
  </si>
  <si>
    <t>no impact (%)</t>
  </si>
  <si>
    <t>net benefit (%)</t>
  </si>
  <si>
    <t>% of Consumers that experience…</t>
  </si>
  <si>
    <t>...no impact (%)</t>
  </si>
  <si>
    <t>...net benefit (%)</t>
  </si>
  <si>
    <t>California</t>
  </si>
  <si>
    <t>Southern California</t>
  </si>
  <si>
    <t>Rest of County</t>
  </si>
  <si>
    <t>Simple Payback Period [yrs]</t>
  </si>
  <si>
    <t>Average Payback Period [yrs]</t>
  </si>
  <si>
    <t>Metric</t>
  </si>
  <si>
    <t>Location</t>
  </si>
  <si>
    <t>Split Standard Threshold [kBtu/hr]</t>
  </si>
  <si>
    <r>
      <rPr>
        <b/>
        <sz val="10"/>
        <color theme="1"/>
        <rFont val="Calibri"/>
        <family val="2"/>
        <scheme val="minor"/>
      </rPr>
      <t xml:space="preserve">Assumptions: </t>
    </r>
    <r>
      <rPr>
        <sz val="10"/>
        <color theme="1"/>
        <rFont val="Calibri"/>
        <family val="2"/>
        <scheme val="minor"/>
      </rPr>
      <t>AEO 2016; 92% AFUE for large furnace category; residential buildings only for California due to sample size; results omitted when there are &lt; 10 samples above the threshold per DOE recommendation.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</si>
</sst>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(&quot;$&quot;* #,##0.00_);_(&quot;$&quot;* \(#,##0.00\);_(&quot;$&quot;* &quot;-&quot;??_);_(@_)"/>
    <numFmt numFmtId="164" formatCode="&quot;$&quot;#,##0.00"/>
    <numFmt numFmtId="165" formatCode="0.0%"/>
    <numFmt numFmtId="166" formatCode="&quot;$&quot;#,##0"/>
    <numFmt numFmtId="167" formatCode="&quot;$&quot;#,##0\ \ "/>
    <numFmt numFmtId="168" formatCode="0%\ \ "/>
    <numFmt numFmtId="169" formatCode="0.0\ \ "/>
    <numFmt numFmtId="170" formatCode="0.00%\ \ "/>
    <numFmt numFmtId="171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i/>
      <sz val="8"/>
      <name val="Arial"/>
      <family val="2"/>
    </font>
    <font>
      <b/>
      <sz val="8"/>
      <color rgb="FFFFFFFF"/>
      <name val="Arial"/>
      <family val="2"/>
    </font>
    <font>
      <i/>
      <sz val="8"/>
      <name val="Arial"/>
      <family val="2"/>
    </font>
    <font>
      <sz val="9"/>
      <color rgb="FF00000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DDDDD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333333"/>
        <bgColor rgb="FF000000"/>
      </patternFill>
    </fill>
    <fill>
      <patternFill patternType="solid">
        <fgColor rgb="FF008080"/>
        <bgColor rgb="FF000000"/>
      </patternFill>
    </fill>
    <fill>
      <patternFill patternType="solid">
        <fgColor rgb="FFCCFFCC"/>
        <bgColor rgb="FF000000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62">
    <xf numFmtId="0" fontId="0" fillId="0" borderId="0" xfId="0"/>
    <xf numFmtId="0" fontId="1" fillId="0" borderId="0" xfId="0" applyFont="1"/>
    <xf numFmtId="0" fontId="0" fillId="0" borderId="1" xfId="0" applyBorder="1" applyAlignment="1">
      <alignment horizontal="center"/>
    </xf>
    <xf numFmtId="9" fontId="0" fillId="0" borderId="1" xfId="2" applyFont="1" applyBorder="1" applyAlignment="1">
      <alignment horizontal="center"/>
    </xf>
    <xf numFmtId="0" fontId="3" fillId="2" borderId="0" xfId="0" applyFont="1" applyFill="1" applyBorder="1" applyAlignment="1" applyProtection="1"/>
    <xf numFmtId="0" fontId="4" fillId="2" borderId="0" xfId="0" applyFont="1" applyFill="1" applyBorder="1" applyAlignment="1" applyProtection="1"/>
    <xf numFmtId="0" fontId="5" fillId="2" borderId="0" xfId="0" applyFont="1" applyFill="1" applyBorder="1" applyAlignment="1" applyProtection="1"/>
    <xf numFmtId="9" fontId="3" fillId="2" borderId="0" xfId="0" applyNumberFormat="1" applyFont="1" applyFill="1" applyBorder="1" applyAlignment="1" applyProtection="1">
      <alignment horizontal="right"/>
    </xf>
    <xf numFmtId="0" fontId="4" fillId="3" borderId="0" xfId="0" applyFont="1" applyFill="1" applyBorder="1" applyAlignment="1" applyProtection="1"/>
    <xf numFmtId="0" fontId="3" fillId="3" borderId="0" xfId="0" applyFont="1" applyFill="1" applyBorder="1" applyAlignment="1" applyProtection="1">
      <alignment horizontal="center" vertical="center"/>
    </xf>
    <xf numFmtId="0" fontId="6" fillId="4" borderId="0" xfId="0" applyFont="1" applyFill="1" applyBorder="1" applyAlignment="1" applyProtection="1">
      <alignment horizontal="centerContinuous"/>
    </xf>
    <xf numFmtId="0" fontId="6" fillId="4" borderId="2" xfId="0" applyFont="1" applyFill="1" applyBorder="1" applyAlignment="1" applyProtection="1">
      <alignment horizontal="centerContinuous"/>
    </xf>
    <xf numFmtId="0" fontId="6" fillId="5" borderId="0" xfId="0" applyFont="1" applyFill="1" applyBorder="1" applyAlignment="1" applyProtection="1">
      <alignment horizontal="centerContinuous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2" xfId="0" applyFont="1" applyFill="1" applyBorder="1" applyAlignment="1" applyProtection="1">
      <alignment horizontal="center" vertical="center"/>
    </xf>
    <xf numFmtId="164" fontId="3" fillId="3" borderId="0" xfId="0" applyNumberFormat="1" applyFont="1" applyFill="1" applyBorder="1" applyAlignment="1" applyProtection="1">
      <alignment horizontal="center" vertical="center"/>
    </xf>
    <xf numFmtId="165" fontId="3" fillId="6" borderId="0" xfId="0" applyNumberFormat="1" applyFont="1" applyFill="1" applyBorder="1" applyAlignment="1" applyProtection="1">
      <alignment horizontal="center" vertical="center"/>
    </xf>
    <xf numFmtId="0" fontId="3" fillId="6" borderId="0" xfId="0" applyFont="1" applyFill="1" applyBorder="1" applyAlignment="1" applyProtection="1">
      <alignment horizontal="center" vertical="center"/>
    </xf>
    <xf numFmtId="0" fontId="4" fillId="3" borderId="3" xfId="0" applyFont="1" applyFill="1" applyBorder="1" applyAlignment="1" applyProtection="1"/>
    <xf numFmtId="0" fontId="3" fillId="3" borderId="3" xfId="0" applyFont="1" applyFill="1" applyBorder="1" applyAlignment="1" applyProtection="1">
      <alignment horizontal="center" vertical="center"/>
    </xf>
    <xf numFmtId="9" fontId="3" fillId="3" borderId="4" xfId="2" applyFont="1" applyFill="1" applyBorder="1" applyAlignment="1" applyProtection="1">
      <alignment horizontal="left" vertical="center"/>
    </xf>
    <xf numFmtId="164" fontId="3" fillId="3" borderId="3" xfId="0" applyNumberFormat="1" applyFont="1" applyFill="1" applyBorder="1" applyAlignment="1" applyProtection="1">
      <alignment horizontal="center" vertical="center"/>
    </xf>
    <xf numFmtId="165" fontId="3" fillId="6" borderId="3" xfId="0" applyNumberFormat="1" applyFont="1" applyFill="1" applyBorder="1" applyAlignment="1" applyProtection="1">
      <alignment horizontal="center" vertical="center"/>
    </xf>
    <xf numFmtId="0" fontId="3" fillId="3" borderId="0" xfId="0" applyNumberFormat="1" applyFont="1" applyFill="1" applyBorder="1" applyAlignment="1" applyProtection="1">
      <alignment horizontal="center"/>
    </xf>
    <xf numFmtId="0" fontId="4" fillId="3" borderId="2" xfId="0" applyFont="1" applyFill="1" applyBorder="1" applyAlignment="1" applyProtection="1"/>
    <xf numFmtId="166" fontId="4" fillId="3" borderId="5" xfId="0" applyNumberFormat="1" applyFont="1" applyFill="1" applyBorder="1" applyAlignment="1" applyProtection="1">
      <alignment horizontal="right"/>
    </xf>
    <xf numFmtId="166" fontId="4" fillId="3" borderId="6" xfId="0" applyNumberFormat="1" applyFont="1" applyFill="1" applyBorder="1" applyAlignment="1" applyProtection="1">
      <alignment horizontal="right" indent="1"/>
    </xf>
    <xf numFmtId="166" fontId="4" fillId="3" borderId="6" xfId="0" applyNumberFormat="1" applyFont="1" applyFill="1" applyBorder="1" applyAlignment="1" applyProtection="1">
      <alignment horizontal="right"/>
    </xf>
    <xf numFmtId="167" fontId="4" fillId="3" borderId="6" xfId="0" applyNumberFormat="1" applyFont="1" applyFill="1" applyBorder="1" applyAlignment="1" applyProtection="1">
      <alignment horizontal="center"/>
    </xf>
    <xf numFmtId="168" fontId="4" fillId="6" borderId="6" xfId="0" applyNumberFormat="1" applyFont="1" applyFill="1" applyBorder="1" applyAlignment="1" applyProtection="1">
      <alignment horizontal="center"/>
    </xf>
    <xf numFmtId="168" fontId="4" fillId="6" borderId="6" xfId="0" applyNumberFormat="1" applyFont="1" applyFill="1" applyBorder="1" applyAlignment="1" applyProtection="1"/>
    <xf numFmtId="169" fontId="4" fillId="3" borderId="6" xfId="0" applyNumberFormat="1" applyFont="1" applyFill="1" applyBorder="1" applyAlignment="1" applyProtection="1">
      <alignment horizontal="center"/>
    </xf>
    <xf numFmtId="166" fontId="4" fillId="3" borderId="7" xfId="0" applyNumberFormat="1" applyFont="1" applyFill="1" applyBorder="1" applyAlignment="1" applyProtection="1">
      <alignment horizontal="right"/>
    </xf>
    <xf numFmtId="166" fontId="4" fillId="3" borderId="0" xfId="0" applyNumberFormat="1" applyFont="1" applyFill="1" applyBorder="1" applyAlignment="1" applyProtection="1">
      <alignment horizontal="right" indent="1"/>
    </xf>
    <xf numFmtId="166" fontId="4" fillId="3" borderId="0" xfId="0" applyNumberFormat="1" applyFont="1" applyFill="1" applyBorder="1" applyAlignment="1" applyProtection="1">
      <alignment horizontal="right"/>
    </xf>
    <xf numFmtId="167" fontId="4" fillId="3" borderId="0" xfId="0" applyNumberFormat="1" applyFont="1" applyFill="1" applyBorder="1" applyAlignment="1" applyProtection="1">
      <alignment horizontal="right" indent="1"/>
    </xf>
    <xf numFmtId="168" fontId="4" fillId="6" borderId="0" xfId="0" applyNumberFormat="1" applyFont="1" applyFill="1" applyBorder="1" applyAlignment="1" applyProtection="1"/>
    <xf numFmtId="169" fontId="4" fillId="3" borderId="0" xfId="0" applyNumberFormat="1" applyFont="1" applyFill="1" applyBorder="1" applyAlignment="1" applyProtection="1"/>
    <xf numFmtId="0" fontId="3" fillId="3" borderId="3" xfId="0" applyNumberFormat="1" applyFont="1" applyFill="1" applyBorder="1" applyAlignment="1" applyProtection="1">
      <alignment horizontal="center"/>
    </xf>
    <xf numFmtId="0" fontId="4" fillId="3" borderId="4" xfId="0" applyFont="1" applyFill="1" applyBorder="1" applyAlignment="1" applyProtection="1"/>
    <xf numFmtId="166" fontId="4" fillId="3" borderId="8" xfId="0" applyNumberFormat="1" applyFont="1" applyFill="1" applyBorder="1" applyAlignment="1" applyProtection="1">
      <alignment horizontal="right"/>
    </xf>
    <xf numFmtId="166" fontId="4" fillId="3" borderId="3" xfId="0" applyNumberFormat="1" applyFont="1" applyFill="1" applyBorder="1" applyAlignment="1" applyProtection="1">
      <alignment horizontal="right" indent="1"/>
    </xf>
    <xf numFmtId="166" fontId="4" fillId="3" borderId="3" xfId="0" applyNumberFormat="1" applyFont="1" applyFill="1" applyBorder="1" applyAlignment="1" applyProtection="1">
      <alignment horizontal="right"/>
    </xf>
    <xf numFmtId="167" fontId="4" fillId="3" borderId="3" xfId="0" applyNumberFormat="1" applyFont="1" applyFill="1" applyBorder="1" applyAlignment="1" applyProtection="1">
      <alignment horizontal="right" indent="1"/>
    </xf>
    <xf numFmtId="168" fontId="4" fillId="6" borderId="3" xfId="0" applyNumberFormat="1" applyFont="1" applyFill="1" applyBorder="1" applyAlignment="1" applyProtection="1"/>
    <xf numFmtId="169" fontId="4" fillId="3" borderId="3" xfId="0" applyNumberFormat="1" applyFont="1" applyFill="1" applyBorder="1" applyAlignment="1" applyProtection="1"/>
    <xf numFmtId="170" fontId="4" fillId="6" borderId="0" xfId="0" applyNumberFormat="1" applyFont="1" applyFill="1" applyBorder="1" applyAlignment="1" applyProtection="1"/>
    <xf numFmtId="0" fontId="7" fillId="2" borderId="0" xfId="0" applyFont="1" applyFill="1" applyBorder="1" applyProtection="1"/>
    <xf numFmtId="9" fontId="4" fillId="2" borderId="0" xfId="0" applyNumberFormat="1" applyFont="1" applyFill="1" applyBorder="1" applyAlignment="1" applyProtection="1"/>
    <xf numFmtId="170" fontId="4" fillId="2" borderId="0" xfId="0" applyNumberFormat="1" applyFont="1" applyFill="1" applyBorder="1" applyAlignment="1" applyProtection="1"/>
    <xf numFmtId="0" fontId="4" fillId="3" borderId="9" xfId="0" applyFont="1" applyFill="1" applyBorder="1" applyAlignment="1" applyProtection="1"/>
    <xf numFmtId="167" fontId="4" fillId="3" borderId="0" xfId="0" applyNumberFormat="1" applyFont="1" applyFill="1" applyBorder="1" applyAlignment="1" applyProtection="1">
      <alignment horizontal="center"/>
    </xf>
    <xf numFmtId="167" fontId="4" fillId="3" borderId="3" xfId="0" applyNumberFormat="1" applyFont="1" applyFill="1" applyBorder="1" applyAlignment="1" applyProtection="1">
      <alignment horizontal="center"/>
    </xf>
    <xf numFmtId="169" fontId="4" fillId="3" borderId="3" xfId="0" applyNumberFormat="1" applyFont="1" applyFill="1" applyBorder="1" applyAlignment="1" applyProtection="1">
      <alignment horizontal="right"/>
    </xf>
    <xf numFmtId="0" fontId="3" fillId="3" borderId="6" xfId="0" applyNumberFormat="1" applyFont="1" applyFill="1" applyBorder="1" applyAlignment="1" applyProtection="1">
      <alignment horizontal="center"/>
    </xf>
    <xf numFmtId="169" fontId="4" fillId="3" borderId="0" xfId="0" applyNumberFormat="1" applyFont="1" applyFill="1" applyBorder="1" applyAlignment="1" applyProtection="1">
      <alignment horizontal="right"/>
    </xf>
    <xf numFmtId="165" fontId="0" fillId="0" borderId="0" xfId="2" applyNumberFormat="1" applyFont="1"/>
    <xf numFmtId="165" fontId="1" fillId="0" borderId="1" xfId="2" applyNumberFormat="1" applyFont="1" applyBorder="1" applyAlignment="1">
      <alignment horizontal="center" wrapText="1"/>
    </xf>
    <xf numFmtId="165" fontId="0" fillId="0" borderId="1" xfId="2" applyNumberFormat="1" applyFont="1" applyBorder="1" applyAlignment="1">
      <alignment horizontal="center"/>
    </xf>
    <xf numFmtId="1" fontId="0" fillId="0" borderId="0" xfId="1" applyNumberFormat="1" applyFont="1"/>
    <xf numFmtId="1" fontId="1" fillId="0" borderId="1" xfId="1" applyNumberFormat="1" applyFont="1" applyBorder="1" applyAlignment="1">
      <alignment horizontal="center" wrapText="1"/>
    </xf>
    <xf numFmtId="1" fontId="0" fillId="0" borderId="1" xfId="1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1" fillId="0" borderId="0" xfId="2" applyNumberFormat="1" applyFont="1" applyBorder="1" applyAlignment="1">
      <alignment horizontal="center" wrapText="1"/>
    </xf>
    <xf numFmtId="165" fontId="0" fillId="0" borderId="0" xfId="2" applyNumberFormat="1" applyFont="1" applyBorder="1" applyAlignment="1">
      <alignment horizontal="center"/>
    </xf>
    <xf numFmtId="0" fontId="0" fillId="0" borderId="0" xfId="0" applyFont="1"/>
    <xf numFmtId="165" fontId="1" fillId="0" borderId="0" xfId="2" applyNumberFormat="1" applyFont="1" applyFill="1" applyBorder="1" applyAlignment="1">
      <alignment horizontal="center" wrapText="1"/>
    </xf>
    <xf numFmtId="2" fontId="0" fillId="0" borderId="0" xfId="2" applyNumberFormat="1" applyFont="1"/>
    <xf numFmtId="2" fontId="0" fillId="0" borderId="1" xfId="2" applyNumberFormat="1" applyFont="1" applyBorder="1" applyAlignment="1">
      <alignment horizontal="center"/>
    </xf>
    <xf numFmtId="0" fontId="1" fillId="0" borderId="0" xfId="0" applyFont="1" applyBorder="1"/>
    <xf numFmtId="171" fontId="0" fillId="0" borderId="0" xfId="0" applyNumberFormat="1" applyBorder="1"/>
    <xf numFmtId="165" fontId="1" fillId="0" borderId="0" xfId="2" applyNumberFormat="1" applyFont="1" applyBorder="1"/>
    <xf numFmtId="165" fontId="0" fillId="0" borderId="0" xfId="2" applyNumberFormat="1" applyFont="1" applyBorder="1"/>
    <xf numFmtId="166" fontId="1" fillId="0" borderId="0" xfId="0" applyNumberFormat="1" applyFont="1" applyBorder="1"/>
    <xf numFmtId="166" fontId="0" fillId="0" borderId="0" xfId="0" applyNumberFormat="1" applyBorder="1"/>
    <xf numFmtId="0" fontId="0" fillId="7" borderId="0" xfId="0" applyFill="1" applyBorder="1" applyAlignment="1">
      <alignment wrapText="1"/>
    </xf>
    <xf numFmtId="0" fontId="0" fillId="7" borderId="0" xfId="0" applyFill="1" applyBorder="1"/>
    <xf numFmtId="0" fontId="0" fillId="7" borderId="0" xfId="0" applyFill="1"/>
    <xf numFmtId="0" fontId="0" fillId="0" borderId="0" xfId="0" applyFill="1"/>
    <xf numFmtId="166" fontId="1" fillId="0" borderId="0" xfId="0" applyNumberFormat="1" applyFont="1" applyFill="1" applyBorder="1"/>
    <xf numFmtId="165" fontId="1" fillId="0" borderId="0" xfId="2" applyNumberFormat="1" applyFont="1" applyFill="1" applyBorder="1"/>
    <xf numFmtId="0" fontId="1" fillId="0" borderId="0" xfId="0" applyFont="1" applyFill="1" applyBorder="1"/>
    <xf numFmtId="166" fontId="1" fillId="0" borderId="0" xfId="0" applyNumberFormat="1" applyFont="1" applyFill="1" applyBorder="1" applyAlignment="1">
      <alignment horizontal="left"/>
    </xf>
    <xf numFmtId="0" fontId="0" fillId="7" borderId="0" xfId="0" applyFill="1" applyAlignment="1">
      <alignment wrapText="1"/>
    </xf>
    <xf numFmtId="0" fontId="0" fillId="0" borderId="0" xfId="0" applyAlignment="1">
      <alignment wrapText="1"/>
    </xf>
    <xf numFmtId="0" fontId="0" fillId="0" borderId="0" xfId="0" quotePrefix="1"/>
    <xf numFmtId="165" fontId="0" fillId="0" borderId="0" xfId="0" applyNumberFormat="1"/>
    <xf numFmtId="166" fontId="1" fillId="0" borderId="1" xfId="0" applyNumberFormat="1" applyFont="1" applyFill="1" applyBorder="1"/>
    <xf numFmtId="165" fontId="0" fillId="0" borderId="1" xfId="2" applyNumberFormat="1" applyFont="1" applyBorder="1"/>
    <xf numFmtId="0" fontId="1" fillId="0" borderId="1" xfId="0" applyFont="1" applyBorder="1"/>
    <xf numFmtId="166" fontId="1" fillId="0" borderId="1" xfId="0" applyNumberFormat="1" applyFont="1" applyBorder="1"/>
    <xf numFmtId="165" fontId="1" fillId="0" borderId="1" xfId="2" applyNumberFormat="1" applyFont="1" applyBorder="1"/>
    <xf numFmtId="0" fontId="1" fillId="0" borderId="1" xfId="0" applyFont="1" applyBorder="1" applyAlignment="1">
      <alignment wrapText="1"/>
    </xf>
    <xf numFmtId="0" fontId="1" fillId="0" borderId="10" xfId="0" applyFont="1" applyBorder="1" applyAlignment="1">
      <alignment wrapText="1"/>
    </xf>
    <xf numFmtId="165" fontId="0" fillId="0" borderId="9" xfId="2" applyNumberFormat="1" applyFont="1" applyBorder="1"/>
    <xf numFmtId="165" fontId="0" fillId="0" borderId="2" xfId="2" applyNumberFormat="1" applyFont="1" applyBorder="1"/>
    <xf numFmtId="165" fontId="0" fillId="0" borderId="4" xfId="2" applyNumberFormat="1" applyFont="1" applyBorder="1"/>
    <xf numFmtId="165" fontId="0" fillId="0" borderId="10" xfId="2" applyNumberFormat="1" applyFont="1" applyBorder="1"/>
    <xf numFmtId="165" fontId="0" fillId="0" borderId="15" xfId="2" applyNumberFormat="1" applyFont="1" applyBorder="1"/>
    <xf numFmtId="165" fontId="0" fillId="0" borderId="11" xfId="2" applyNumberFormat="1" applyFont="1" applyBorder="1"/>
    <xf numFmtId="165" fontId="0" fillId="0" borderId="6" xfId="2" applyNumberFormat="1" applyFont="1" applyBorder="1"/>
    <xf numFmtId="165" fontId="0" fillId="0" borderId="3" xfId="2" applyNumberFormat="1" applyFont="1" applyBorder="1"/>
    <xf numFmtId="0" fontId="0" fillId="0" borderId="10" xfId="0" applyBorder="1"/>
    <xf numFmtId="0" fontId="0" fillId="0" borderId="15" xfId="0" applyBorder="1"/>
    <xf numFmtId="0" fontId="0" fillId="0" borderId="11" xfId="0" applyBorder="1"/>
    <xf numFmtId="0" fontId="0" fillId="0" borderId="10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1" xfId="0" applyBorder="1" applyAlignment="1">
      <alignment horizontal="left"/>
    </xf>
    <xf numFmtId="1" fontId="0" fillId="0" borderId="10" xfId="0" applyNumberFormat="1" applyBorder="1"/>
    <xf numFmtId="1" fontId="0" fillId="0" borderId="15" xfId="0" applyNumberFormat="1" applyBorder="1"/>
    <xf numFmtId="1" fontId="0" fillId="0" borderId="11" xfId="0" applyNumberFormat="1" applyBorder="1"/>
    <xf numFmtId="165" fontId="0" fillId="0" borderId="15" xfId="0" applyNumberFormat="1" applyBorder="1"/>
    <xf numFmtId="165" fontId="0" fillId="0" borderId="11" xfId="0" applyNumberFormat="1" applyBorder="1"/>
    <xf numFmtId="165" fontId="0" fillId="0" borderId="10" xfId="0" applyNumberFormat="1" applyBorder="1"/>
    <xf numFmtId="0" fontId="0" fillId="0" borderId="1" xfId="0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0" xfId="0" applyBorder="1" applyAlignment="1">
      <alignment horizontal="center" wrapText="1"/>
    </xf>
    <xf numFmtId="166" fontId="1" fillId="0" borderId="6" xfId="0" applyNumberFormat="1" applyFont="1" applyFill="1" applyBorder="1" applyAlignment="1">
      <alignment horizontal="left"/>
    </xf>
    <xf numFmtId="166" fontId="0" fillId="0" borderId="6" xfId="0" applyNumberFormat="1" applyBorder="1"/>
    <xf numFmtId="166" fontId="0" fillId="0" borderId="9" xfId="0" applyNumberFormat="1" applyBorder="1"/>
    <xf numFmtId="166" fontId="0" fillId="0" borderId="2" xfId="0" applyNumberFormat="1" applyBorder="1"/>
    <xf numFmtId="0" fontId="0" fillId="7" borderId="7" xfId="0" applyFill="1" applyBorder="1"/>
    <xf numFmtId="0" fontId="0" fillId="7" borderId="2" xfId="0" applyFill="1" applyBorder="1"/>
    <xf numFmtId="171" fontId="0" fillId="0" borderId="2" xfId="0" applyNumberFormat="1" applyBorder="1"/>
    <xf numFmtId="166" fontId="1" fillId="0" borderId="3" xfId="0" applyNumberFormat="1" applyFont="1" applyBorder="1"/>
    <xf numFmtId="171" fontId="0" fillId="0" borderId="3" xfId="0" applyNumberFormat="1" applyBorder="1"/>
    <xf numFmtId="0" fontId="1" fillId="0" borderId="3" xfId="0" applyFont="1" applyBorder="1"/>
    <xf numFmtId="0" fontId="1" fillId="0" borderId="4" xfId="0" applyFont="1" applyBorder="1"/>
    <xf numFmtId="166" fontId="0" fillId="7" borderId="0" xfId="0" applyNumberFormat="1" applyFill="1" applyBorder="1" applyAlignment="1">
      <alignment horizontal="center"/>
    </xf>
    <xf numFmtId="166" fontId="1" fillId="0" borderId="0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165" fontId="0" fillId="7" borderId="12" xfId="2" applyNumberFormat="1" applyFont="1" applyFill="1" applyBorder="1" applyAlignment="1">
      <alignment horizontal="center"/>
    </xf>
    <xf numFmtId="165" fontId="0" fillId="7" borderId="13" xfId="2" applyNumberFormat="1" applyFont="1" applyFill="1" applyBorder="1" applyAlignment="1">
      <alignment horizontal="center"/>
    </xf>
    <xf numFmtId="165" fontId="0" fillId="7" borderId="14" xfId="2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center"/>
    </xf>
    <xf numFmtId="165" fontId="0" fillId="7" borderId="0" xfId="2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2" fontId="1" fillId="0" borderId="1" xfId="2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71" fontId="0" fillId="0" borderId="4" xfId="0" applyNumberForma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Savings per Threshold</a:t>
            </a:r>
            <a:r>
              <a:rPr lang="en-US" baseline="0"/>
              <a:t> &amp; Location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ForCommentLetter!$C$4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ForCommentLetter!$D$4:$H$4</c:f>
              <c:numCache>
                <c:formatCode>"$"#,##0</c:formatCode>
                <c:ptCount val="5"/>
                <c:pt idx="0">
                  <c:v>628.75947433324677</c:v>
                </c:pt>
                <c:pt idx="1">
                  <c:v>661.72860175772212</c:v>
                </c:pt>
                <c:pt idx="2">
                  <c:v>621.40775251475054</c:v>
                </c:pt>
                <c:pt idx="3">
                  <c:v>637.07638665902448</c:v>
                </c:pt>
                <c:pt idx="4">
                  <c:v>636.75208980198386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79-418F-B010-072E49DF8A63}"/>
            </c:ext>
          </c:extLst>
        </c:ser>
        <c:ser>
          <c:idx val="1"/>
          <c:order val="1"/>
          <c:tx>
            <c:strRef>
              <c:f>ForCommentLetter!$C$5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ForCommentLetter!$D$5:$H$5</c:f>
              <c:numCache>
                <c:formatCode>"$"#,##0</c:formatCode>
                <c:ptCount val="5"/>
                <c:pt idx="0">
                  <c:v>607.07980191617105</c:v>
                </c:pt>
                <c:pt idx="1">
                  <c:v>669.40348430531526</c:v>
                </c:pt>
                <c:pt idx="2">
                  <c:v>607.08191474481964</c:v>
                </c:pt>
                <c:pt idx="3">
                  <c:v>620.7571870740702</c:v>
                </c:pt>
                <c:pt idx="4">
                  <c:v>609.59113951368909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79-418F-B010-072E49DF8A63}"/>
            </c:ext>
          </c:extLst>
        </c:ser>
        <c:ser>
          <c:idx val="2"/>
          <c:order val="2"/>
          <c:tx>
            <c:strRef>
              <c:f>ForCommentLetter!$C$6</c:f>
              <c:strCache>
                <c:ptCount val="1"/>
                <c:pt idx="0">
                  <c:v>Rest of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ForCommentLetter!$D$6:$H$6</c:f>
              <c:numCache>
                <c:formatCode>"$"#,##0</c:formatCode>
                <c:ptCount val="5"/>
                <c:pt idx="0">
                  <c:v>643.61878000837282</c:v>
                </c:pt>
                <c:pt idx="1">
                  <c:v>654.36115370417076</c:v>
                </c:pt>
                <c:pt idx="2">
                  <c:v>637.76124732288929</c:v>
                </c:pt>
                <c:pt idx="3">
                  <c:v>655.81580652141099</c:v>
                </c:pt>
                <c:pt idx="4">
                  <c:v>676.55693074172552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79-418F-B010-072E49DF8A63}"/>
            </c:ext>
          </c:extLst>
        </c:ser>
        <c:ser>
          <c:idx val="3"/>
          <c:order val="3"/>
          <c:tx>
            <c:strRef>
              <c:f>ForCommentLetter!$C$7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ForCommentLetter!$D$7:$H$7</c:f>
              <c:numCache>
                <c:formatCode>"$"#,##0</c:formatCode>
                <c:ptCount val="5"/>
                <c:pt idx="0">
                  <c:v>382.92988753567431</c:v>
                </c:pt>
                <c:pt idx="1">
                  <c:v>715.15992081545596</c:v>
                </c:pt>
                <c:pt idx="2">
                  <c:v>260.08515629461698</c:v>
                </c:pt>
                <c:pt idx="3">
                  <c:v>280.64042906637707</c:v>
                </c:pt>
                <c:pt idx="4">
                  <c:v>-37.290584231459299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79-418F-B010-072E49DF8A63}"/>
            </c:ext>
          </c:extLst>
        </c:ser>
        <c:ser>
          <c:idx val="4"/>
          <c:order val="4"/>
          <c:tx>
            <c:strRef>
              <c:f>ForCommentLetter!$C$8</c:f>
              <c:strCache>
                <c:ptCount val="1"/>
                <c:pt idx="0">
                  <c:v>Southern California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ForCommentLetter!$D$8:$H$8</c:f>
              <c:numCache>
                <c:formatCode>"$"#,##0</c:formatCode>
                <c:ptCount val="5"/>
                <c:pt idx="0">
                  <c:v>2.6753604407631943</c:v>
                </c:pt>
                <c:pt idx="1">
                  <c:v>229.31542558694809</c:v>
                </c:pt>
                <c:pt idx="2">
                  <c:v>169.34846182641385</c:v>
                </c:pt>
                <c:pt idx="3">
                  <c:v>186.90452399098268</c:v>
                </c:pt>
                <c:pt idx="4">
                  <c:v>-5.3398184114553668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79-418F-B010-072E49DF8A6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69888"/>
        <c:axId val="267270304"/>
      </c:lineChart>
      <c:catAx>
        <c:axId val="26726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Threshold</a:t>
                </a:r>
                <a:r>
                  <a:rPr lang="en-US" baseline="0"/>
                  <a:t> [kBtu/hr]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70304"/>
        <c:crossesAt val="-200"/>
        <c:auto val="1"/>
        <c:lblAlgn val="ctr"/>
        <c:lblOffset val="100"/>
        <c:noMultiLvlLbl val="0"/>
      </c:catAx>
      <c:valAx>
        <c:axId val="2672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</a:t>
                </a:r>
                <a:r>
                  <a:rPr lang="en-US" baseline="0"/>
                  <a:t> Savings [$]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69888"/>
        <c:crosses val="autoZero"/>
        <c:crossBetween val="between"/>
        <c:majorUnit val="200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Simple</a:t>
            </a:r>
            <a:r>
              <a:rPr lang="en-US" baseline="0"/>
              <a:t> Payback Period</a:t>
            </a:r>
            <a:r>
              <a:rPr lang="en-US" sz="1400" b="0" i="0" u="none" strike="noStrike" baseline="0">
                <a:effectLst/>
              </a:rPr>
              <a:t> per Threshold &amp; Location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ForCommentLetter!$C$10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ForCommentLetter!$D$10:$H$10</c:f>
              <c:numCache>
                <c:formatCode>0.0</c:formatCode>
                <c:ptCount val="5"/>
                <c:pt idx="0">
                  <c:v>6.6644829466780289</c:v>
                </c:pt>
                <c:pt idx="1">
                  <c:v>6.5666613433321892</c:v>
                </c:pt>
                <c:pt idx="2">
                  <c:v>6.7582678150337738</c:v>
                </c:pt>
                <c:pt idx="3">
                  <c:v>6.6519057821552598</c:v>
                </c:pt>
                <c:pt idx="4">
                  <c:v>6.6334352308940572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40-4E3C-B19A-26706C7821B7}"/>
            </c:ext>
          </c:extLst>
        </c:ser>
        <c:ser>
          <c:idx val="1"/>
          <c:order val="1"/>
          <c:tx>
            <c:strRef>
              <c:f>ForCommentLetter!$C$11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ForCommentLetter!$D$11:$H$11</c:f>
              <c:numCache>
                <c:formatCode>0.0</c:formatCode>
                <c:ptCount val="5"/>
                <c:pt idx="0">
                  <c:v>7.3353807933839876</c:v>
                </c:pt>
                <c:pt idx="1">
                  <c:v>7.1578091874814724</c:v>
                </c:pt>
                <c:pt idx="2">
                  <c:v>7.279881577908947</c:v>
                </c:pt>
                <c:pt idx="3">
                  <c:v>7.1762781083861942</c:v>
                </c:pt>
                <c:pt idx="4">
                  <c:v>7.0211323828558045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40-4E3C-B19A-26706C7821B7}"/>
            </c:ext>
          </c:extLst>
        </c:ser>
        <c:ser>
          <c:idx val="2"/>
          <c:order val="2"/>
          <c:tx>
            <c:strRef>
              <c:f>ForCommentLetter!$C$12</c:f>
              <c:strCache>
                <c:ptCount val="1"/>
                <c:pt idx="0">
                  <c:v>Rest of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ForCommentLetter!$D$12:$H$12</c:f>
              <c:numCache>
                <c:formatCode>0.0</c:formatCode>
                <c:ptCount val="5"/>
                <c:pt idx="0">
                  <c:v>5.2500982401003933</c:v>
                </c:pt>
                <c:pt idx="1">
                  <c:v>4.8933000477597437</c:v>
                </c:pt>
                <c:pt idx="2">
                  <c:v>5.0304143135498141</c:v>
                </c:pt>
                <c:pt idx="3">
                  <c:v>4.8290241073069415</c:v>
                </c:pt>
                <c:pt idx="4">
                  <c:v>4.9985341285764839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40-4E3C-B19A-26706C7821B7}"/>
            </c:ext>
          </c:extLst>
        </c:ser>
        <c:ser>
          <c:idx val="3"/>
          <c:order val="3"/>
          <c:tx>
            <c:strRef>
              <c:f>ForCommentLetter!$C$13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ForCommentLetter!$D$13:$H$13</c:f>
              <c:numCache>
                <c:formatCode>0.0</c:formatCode>
                <c:ptCount val="5"/>
                <c:pt idx="0">
                  <c:v>10.419806878748579</c:v>
                </c:pt>
                <c:pt idx="1">
                  <c:v>7.7285503572618524</c:v>
                </c:pt>
                <c:pt idx="2">
                  <c:v>11.570695028013601</c:v>
                </c:pt>
                <c:pt idx="3">
                  <c:v>10.999007706300409</c:v>
                </c:pt>
                <c:pt idx="4">
                  <c:v>11.81241201490055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40-4E3C-B19A-26706C7821B7}"/>
            </c:ext>
          </c:extLst>
        </c:ser>
        <c:ser>
          <c:idx val="4"/>
          <c:order val="4"/>
          <c:tx>
            <c:strRef>
              <c:f>ForCommentLetter!$C$14</c:f>
              <c:strCache>
                <c:ptCount val="1"/>
                <c:pt idx="0">
                  <c:v>Southern California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ForCommentLetter!$D$14:$H$14</c:f>
              <c:numCache>
                <c:formatCode>0.0</c:formatCode>
                <c:ptCount val="5"/>
                <c:pt idx="0">
                  <c:v>18.998234579563047</c:v>
                </c:pt>
                <c:pt idx="1">
                  <c:v>10.962784357476778</c:v>
                </c:pt>
                <c:pt idx="2">
                  <c:v>13.774957353726077</c:v>
                </c:pt>
                <c:pt idx="3">
                  <c:v>11.424835673202619</c:v>
                </c:pt>
                <c:pt idx="4">
                  <c:v>12.49953385681685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040-4E3C-B19A-26706C7821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69888"/>
        <c:axId val="267270304"/>
      </c:lineChart>
      <c:catAx>
        <c:axId val="26726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Threshold [kBtu/hr]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70304"/>
        <c:crosses val="autoZero"/>
        <c:auto val="1"/>
        <c:lblAlgn val="ctr"/>
        <c:lblOffset val="100"/>
        <c:noMultiLvlLbl val="0"/>
      </c:catAx>
      <c:valAx>
        <c:axId val="2672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Simple Payback Period [yrs]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6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</a:t>
            </a:r>
            <a:r>
              <a:rPr lang="en-US" baseline="0"/>
              <a:t>Payback Period</a:t>
            </a:r>
            <a:r>
              <a:rPr lang="en-US" sz="1400" b="0" i="0" u="none" strike="noStrike" baseline="0">
                <a:effectLst/>
              </a:rPr>
              <a:t> per Threshold &amp; Location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ForCommentLetter!$C$16</c:f>
              <c:strCache>
                <c:ptCount val="1"/>
                <c:pt idx="0">
                  <c:v>National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ForCommentLetter!$D$16:$H$16</c:f>
              <c:numCache>
                <c:formatCode>0.0</c:formatCode>
                <c:ptCount val="5"/>
                <c:pt idx="0">
                  <c:v>11.722721929956485</c:v>
                </c:pt>
                <c:pt idx="1">
                  <c:v>10.717287045441283</c:v>
                </c:pt>
                <c:pt idx="2">
                  <c:v>9.9852971998478903</c:v>
                </c:pt>
                <c:pt idx="3">
                  <c:v>10.107061143174366</c:v>
                </c:pt>
                <c:pt idx="4">
                  <c:v>10.035701421639777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9AD-43D6-A957-F758EE453264}"/>
            </c:ext>
          </c:extLst>
        </c:ser>
        <c:ser>
          <c:idx val="1"/>
          <c:order val="1"/>
          <c:tx>
            <c:strRef>
              <c:f>ForCommentLetter!$C$17</c:f>
              <c:strCache>
                <c:ptCount val="1"/>
                <c:pt idx="0">
                  <c:v>North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ForCommentLetter!$D$17:$H$17</c:f>
              <c:numCache>
                <c:formatCode>0.0</c:formatCode>
                <c:ptCount val="5"/>
                <c:pt idx="0">
                  <c:v>10.598446789028687</c:v>
                </c:pt>
                <c:pt idx="1">
                  <c:v>10.104865691326705</c:v>
                </c:pt>
                <c:pt idx="2">
                  <c:v>10.364072294814898</c:v>
                </c:pt>
                <c:pt idx="3">
                  <c:v>10.502647038262351</c:v>
                </c:pt>
                <c:pt idx="4">
                  <c:v>10.573711949244723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9AD-43D6-A957-F758EE453264}"/>
            </c:ext>
          </c:extLst>
        </c:ser>
        <c:ser>
          <c:idx val="2"/>
          <c:order val="2"/>
          <c:tx>
            <c:strRef>
              <c:f>ForCommentLetter!$C$18</c:f>
              <c:strCache>
                <c:ptCount val="1"/>
                <c:pt idx="0">
                  <c:v>Rest of County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ForCommentLetter!$D$18:$H$18</c:f>
              <c:numCache>
                <c:formatCode>0.0</c:formatCode>
                <c:ptCount val="5"/>
                <c:pt idx="0">
                  <c:v>12.493485349729065</c:v>
                </c:pt>
                <c:pt idx="1">
                  <c:v>11.305960517069662</c:v>
                </c:pt>
                <c:pt idx="2">
                  <c:v>9.5510119616529572</c:v>
                </c:pt>
                <c:pt idx="3">
                  <c:v>9.6506158796113226</c:v>
                </c:pt>
                <c:pt idx="4">
                  <c:v>9.2385491565717626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AD-43D6-A957-F758EE453264}"/>
            </c:ext>
          </c:extLst>
        </c:ser>
        <c:ser>
          <c:idx val="3"/>
          <c:order val="3"/>
          <c:tx>
            <c:strRef>
              <c:f>ForCommentLetter!$C$19</c:f>
              <c:strCache>
                <c:ptCount val="1"/>
                <c:pt idx="0">
                  <c:v>California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ForCommentLetter!$D$19:$H$19</c:f>
              <c:numCache>
                <c:formatCode>0.0</c:formatCode>
                <c:ptCount val="5"/>
                <c:pt idx="0">
                  <c:v>21.327777529439455</c:v>
                </c:pt>
                <c:pt idx="1">
                  <c:v>17.204160078729728</c:v>
                </c:pt>
                <c:pt idx="2">
                  <c:v>19.367370388879589</c:v>
                </c:pt>
                <c:pt idx="3">
                  <c:v>20.475785890578475</c:v>
                </c:pt>
                <c:pt idx="4">
                  <c:v>24.437884285886398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AD-43D6-A957-F758EE453264}"/>
            </c:ext>
          </c:extLst>
        </c:ser>
        <c:ser>
          <c:idx val="4"/>
          <c:order val="4"/>
          <c:tx>
            <c:strRef>
              <c:f>ForCommentLetter!$C$20</c:f>
              <c:strCache>
                <c:ptCount val="1"/>
                <c:pt idx="0">
                  <c:v>Southern California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ForCommentLetter!$D$3:$H$3</c:f>
              <c:numCache>
                <c:formatCode>General</c:formatCode>
                <c:ptCount val="5"/>
                <c:pt idx="0">
                  <c:v>55</c:v>
                </c:pt>
                <c:pt idx="1">
                  <c:v>60</c:v>
                </c:pt>
                <c:pt idx="2">
                  <c:v>65</c:v>
                </c:pt>
                <c:pt idx="3">
                  <c:v>70</c:v>
                </c:pt>
                <c:pt idx="4">
                  <c:v>75</c:v>
                </c:pt>
              </c:numCache>
            </c:numRef>
          </c:cat>
          <c:val>
            <c:numRef>
              <c:f>ForCommentLetter!$D$20:$H$20</c:f>
              <c:numCache>
                <c:formatCode>0.0</c:formatCode>
                <c:ptCount val="5"/>
                <c:pt idx="0">
                  <c:v>26.072428668331344</c:v>
                </c:pt>
                <c:pt idx="1">
                  <c:v>21.701986765362054</c:v>
                </c:pt>
                <c:pt idx="2">
                  <c:v>16.343910713796792</c:v>
                </c:pt>
                <c:pt idx="3">
                  <c:v>17.266886677591099</c:v>
                </c:pt>
                <c:pt idx="4">
                  <c:v>20.959083915633883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AD-43D6-A957-F758EE45326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67269888"/>
        <c:axId val="267270304"/>
      </c:lineChart>
      <c:catAx>
        <c:axId val="2672698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Threshold [kBtu/hr]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70304"/>
        <c:crosses val="autoZero"/>
        <c:auto val="1"/>
        <c:lblAlgn val="ctr"/>
        <c:lblOffset val="100"/>
        <c:noMultiLvlLbl val="0"/>
      </c:catAx>
      <c:valAx>
        <c:axId val="267270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Average Payback Period [yrs]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672698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0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4</xdr:row>
      <xdr:rowOff>0</xdr:rowOff>
    </xdr:from>
    <xdr:to>
      <xdr:col>23</xdr:col>
      <xdr:colOff>342227</xdr:colOff>
      <xdr:row>34</xdr:row>
      <xdr:rowOff>132669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829800" y="381000"/>
          <a:ext cx="5380952" cy="5447619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4</xdr:row>
      <xdr:rowOff>0</xdr:rowOff>
    </xdr:from>
    <xdr:to>
      <xdr:col>34</xdr:col>
      <xdr:colOff>503976</xdr:colOff>
      <xdr:row>9</xdr:row>
      <xdr:rowOff>123707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316200" y="381000"/>
          <a:ext cx="6790476" cy="942857"/>
        </a:xfrm>
        <a:prstGeom prst="rect">
          <a:avLst/>
        </a:prstGeom>
      </xdr:spPr>
    </xdr:pic>
    <xdr:clientData/>
  </xdr:twoCellAnchor>
  <xdr:twoCellAnchor editAs="oneCell">
    <xdr:from>
      <xdr:col>22</xdr:col>
      <xdr:colOff>0</xdr:colOff>
      <xdr:row>25</xdr:row>
      <xdr:rowOff>0</xdr:rowOff>
    </xdr:from>
    <xdr:to>
      <xdr:col>32</xdr:col>
      <xdr:colOff>161250</xdr:colOff>
      <xdr:row>63</xdr:row>
      <xdr:rowOff>75336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3411200" y="4495800"/>
          <a:ext cx="5400000" cy="6914286"/>
        </a:xfrm>
        <a:prstGeom prst="rect">
          <a:avLst/>
        </a:prstGeom>
      </xdr:spPr>
    </xdr:pic>
    <xdr:clientData/>
  </xdr:twoCellAnchor>
  <xdr:twoCellAnchor editAs="oneCell">
    <xdr:from>
      <xdr:col>12</xdr:col>
      <xdr:colOff>502163</xdr:colOff>
      <xdr:row>95</xdr:row>
      <xdr:rowOff>161925</xdr:rowOff>
    </xdr:from>
    <xdr:to>
      <xdr:col>31</xdr:col>
      <xdr:colOff>1</xdr:colOff>
      <xdr:row>116</xdr:row>
      <xdr:rowOff>11074</xdr:rowOff>
    </xdr:to>
    <xdr:pic>
      <xdr:nvPicPr>
        <xdr:cNvPr id="14" name="Picture 13"/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r="470"/>
        <a:stretch/>
      </xdr:blipFill>
      <xdr:spPr>
        <a:xfrm>
          <a:off x="7055363" y="17973675"/>
          <a:ext cx="10089638" cy="4459249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6</xdr:col>
      <xdr:colOff>437315</xdr:colOff>
      <xdr:row>79</xdr:row>
      <xdr:rowOff>8857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0"/>
          <a:ext cx="6676190" cy="53428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1</xdr:row>
      <xdr:rowOff>0</xdr:rowOff>
    </xdr:from>
    <xdr:to>
      <xdr:col>18</xdr:col>
      <xdr:colOff>247650</xdr:colOff>
      <xdr:row>16</xdr:row>
      <xdr:rowOff>19050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17</xdr:row>
      <xdr:rowOff>0</xdr:rowOff>
    </xdr:from>
    <xdr:to>
      <xdr:col>18</xdr:col>
      <xdr:colOff>247650</xdr:colOff>
      <xdr:row>31</xdr:row>
      <xdr:rowOff>19050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0</xdr:colOff>
      <xdr:row>17</xdr:row>
      <xdr:rowOff>0</xdr:rowOff>
    </xdr:from>
    <xdr:to>
      <xdr:col>28</xdr:col>
      <xdr:colOff>0</xdr:colOff>
      <xdr:row>31</xdr:row>
      <xdr:rowOff>19050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6</xdr:col>
      <xdr:colOff>151601</xdr:colOff>
      <xdr:row>76</xdr:row>
      <xdr:rowOff>18452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0"/>
          <a:ext cx="6390476" cy="478095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6</xdr:col>
      <xdr:colOff>408744</xdr:colOff>
      <xdr:row>77</xdr:row>
      <xdr:rowOff>123190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0"/>
          <a:ext cx="6647619" cy="507619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6</xdr:col>
      <xdr:colOff>437315</xdr:colOff>
      <xdr:row>77</xdr:row>
      <xdr:rowOff>56524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0"/>
          <a:ext cx="6676190" cy="500952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6</xdr:col>
      <xdr:colOff>446839</xdr:colOff>
      <xdr:row>77</xdr:row>
      <xdr:rowOff>75571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0"/>
          <a:ext cx="6685714" cy="502857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7</xdr:col>
      <xdr:colOff>213544</xdr:colOff>
      <xdr:row>75</xdr:row>
      <xdr:rowOff>37524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906000"/>
          <a:ext cx="6142857" cy="460952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6</xdr:col>
      <xdr:colOff>437315</xdr:colOff>
      <xdr:row>77</xdr:row>
      <xdr:rowOff>47000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0"/>
          <a:ext cx="6676190" cy="500000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51</xdr:row>
      <xdr:rowOff>0</xdr:rowOff>
    </xdr:from>
    <xdr:to>
      <xdr:col>6</xdr:col>
      <xdr:colOff>475411</xdr:colOff>
      <xdr:row>77</xdr:row>
      <xdr:rowOff>94619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715500"/>
          <a:ext cx="6714286" cy="504761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o\Google%20Drive\Furnace\RF_SNOPR_LCC_2016-08-30%20-%20AEO%202016%2055%20kBtu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troduction"/>
      <sheetName val="Statistics"/>
      <sheetName val="Summary"/>
      <sheetName val="LCC&amp;PB Calcs"/>
      <sheetName val="LCC&amp;PB by Category"/>
      <sheetName val="Rebuttable PBP"/>
      <sheetName val="NWGF Switching"/>
      <sheetName val="Prod Price"/>
      <sheetName val="Markups"/>
      <sheetName val="Price Trend"/>
      <sheetName val="Installation Cost"/>
      <sheetName val="Installation Cost Data"/>
      <sheetName val="Maint &amp; Repair Cost"/>
      <sheetName val="Labor Costs"/>
      <sheetName val="Bldg Sample"/>
      <sheetName val="Base Case AFUE"/>
      <sheetName val="AFUE (Existing)"/>
      <sheetName val="Energy Use"/>
      <sheetName val="Energy Use (Calcs)"/>
      <sheetName val="Energy Use (Prod Switch)"/>
      <sheetName val="Furnace &amp; AC Sizing"/>
      <sheetName val="Energy Price"/>
      <sheetName val="Energy Price Trends"/>
      <sheetName val="Discount Rate"/>
      <sheetName val="Lifetime"/>
      <sheetName val="Energy Use Adj Factors"/>
      <sheetName val="Weather Data"/>
      <sheetName val="CB_DATA_"/>
      <sheetName val="Labels"/>
      <sheetName val="Forecast Cell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>
        <row r="4">
          <cell r="Q4" t="str">
            <v>AEO 2016 - Reference Case</v>
          </cell>
        </row>
        <row r="11">
          <cell r="M11" t="str">
            <v>Linear Power Supply</v>
          </cell>
        </row>
        <row r="12">
          <cell r="M12" t="str">
            <v>Linear Power Supply with LLTX</v>
          </cell>
        </row>
        <row r="13">
          <cell r="M13" t="str">
            <v>Switching Mode Power Supply</v>
          </cell>
        </row>
        <row r="14">
          <cell r="M14" t="str">
            <v>Switching Mode Power Supply with LLTX</v>
          </cell>
        </row>
        <row r="25">
          <cell r="G25">
            <v>10000</v>
          </cell>
        </row>
        <row r="34">
          <cell r="Q34">
            <v>2015</v>
          </cell>
        </row>
      </sheetData>
      <sheetData sheetId="2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omments" Target="../comments9.xml"/><Relationship Id="rId1" Type="http://schemas.openxmlformats.org/officeDocument/2006/relationships/vmlDrawing" Target="../drawings/vmlDrawing9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11"/>
  <sheetViews>
    <sheetView workbookViewId="0">
      <selection activeCell="F29" sqref="F29"/>
    </sheetView>
  </sheetViews>
  <sheetFormatPr defaultRowHeight="15" x14ac:dyDescent="0.25"/>
  <cols>
    <col min="1" max="1" width="8.140625" customWidth="1"/>
    <col min="2" max="2" width="4.28515625" bestFit="1" customWidth="1"/>
    <col min="3" max="3" width="5.7109375" style="84" customWidth="1"/>
    <col min="4" max="4" width="8.5703125" bestFit="1" customWidth="1"/>
    <col min="5" max="9" width="8.5703125" customWidth="1"/>
    <col min="10" max="12" width="8.5703125" hidden="1" customWidth="1"/>
    <col min="17" max="34" width="6.85546875" customWidth="1"/>
    <col min="37" max="37" width="11.42578125" customWidth="1"/>
    <col min="38" max="38" width="13.28515625" customWidth="1"/>
    <col min="39" max="41" width="9.5703125" customWidth="1"/>
  </cols>
  <sheetData>
    <row r="1" spans="1:23" x14ac:dyDescent="0.25">
      <c r="A1" s="139"/>
      <c r="B1" s="139"/>
      <c r="C1" s="139"/>
      <c r="D1" s="139"/>
      <c r="E1" s="69">
        <v>55</v>
      </c>
      <c r="F1" s="69">
        <v>60</v>
      </c>
      <c r="G1" s="69">
        <v>65</v>
      </c>
      <c r="H1" s="69">
        <v>70</v>
      </c>
      <c r="I1" s="69">
        <v>75</v>
      </c>
      <c r="J1" s="69">
        <v>80</v>
      </c>
      <c r="K1" s="69">
        <v>90</v>
      </c>
      <c r="L1" s="69">
        <v>100</v>
      </c>
      <c r="O1" t="s">
        <v>81</v>
      </c>
      <c r="W1" t="s">
        <v>80</v>
      </c>
    </row>
    <row r="2" spans="1:23" ht="15" customHeight="1" x14ac:dyDescent="0.25">
      <c r="A2" s="140" t="s">
        <v>77</v>
      </c>
      <c r="B2" s="141">
        <v>0.92</v>
      </c>
      <c r="C2" s="130" t="s">
        <v>56</v>
      </c>
      <c r="D2" s="69" t="s">
        <v>4</v>
      </c>
      <c r="E2" s="74">
        <f ca="1">INDIRECT("'"&amp;E$1&amp;"'!"&amp;"$C$9")</f>
        <v>692.4967279553415</v>
      </c>
      <c r="F2" s="74">
        <f t="shared" ref="F2:L2" ca="1" si="0">INDIRECT("'"&amp;F$1&amp;"'!"&amp;"$C$9")</f>
        <v>740.87956756642359</v>
      </c>
      <c r="G2" s="74">
        <f t="shared" ca="1" si="0"/>
        <v>712.34262406648213</v>
      </c>
      <c r="H2" s="74">
        <f t="shared" ca="1" si="0"/>
        <v>730.29494371681733</v>
      </c>
      <c r="I2" s="74">
        <f t="shared" ca="1" si="0"/>
        <v>727.39557207058851</v>
      </c>
      <c r="J2" s="74">
        <f t="shared" ca="1" si="0"/>
        <v>675.87104285368571</v>
      </c>
      <c r="K2" s="74">
        <f t="shared" ca="1" si="0"/>
        <v>670.52505682874187</v>
      </c>
      <c r="L2" s="74">
        <f t="shared" ca="1" si="0"/>
        <v>452.36414410074565</v>
      </c>
    </row>
    <row r="3" spans="1:23" x14ac:dyDescent="0.25">
      <c r="A3" s="140"/>
      <c r="B3" s="141"/>
      <c r="C3" s="130"/>
      <c r="D3" s="69" t="s">
        <v>5</v>
      </c>
      <c r="E3" s="74">
        <f ca="1">INDIRECT("'"&amp;E$1&amp;"'!"&amp;"$C$15")</f>
        <v>749.25291880585939</v>
      </c>
      <c r="F3" s="74">
        <f t="shared" ref="F3:L3" ca="1" si="1">INDIRECT("'"&amp;F$1&amp;"'!"&amp;"$C$15")</f>
        <v>819.03372654785267</v>
      </c>
      <c r="G3" s="74">
        <f t="shared" ca="1" si="1"/>
        <v>757.91474798335537</v>
      </c>
      <c r="H3" s="74">
        <f t="shared" ca="1" si="1"/>
        <v>775.14570390327196</v>
      </c>
      <c r="I3" s="74">
        <f t="shared" ca="1" si="1"/>
        <v>752.29635103238684</v>
      </c>
      <c r="J3" s="74">
        <f t="shared" ca="1" si="1"/>
        <v>716.144949398937</v>
      </c>
      <c r="K3" s="74">
        <f t="shared" ca="1" si="1"/>
        <v>719.98489879978672</v>
      </c>
      <c r="L3" s="74">
        <f t="shared" ca="1" si="1"/>
        <v>625.94094750343106</v>
      </c>
    </row>
    <row r="4" spans="1:23" ht="15" customHeight="1" x14ac:dyDescent="0.25">
      <c r="A4" s="140"/>
      <c r="B4" s="141"/>
      <c r="C4" s="130"/>
      <c r="D4" s="73" t="s">
        <v>84</v>
      </c>
      <c r="E4" s="74">
        <f ca="1">INDIRECT("'"&amp;E$1&amp;"'!"&amp;"$C$21")</f>
        <v>653.59588238078834</v>
      </c>
      <c r="F4" s="74">
        <f t="shared" ref="F4:L4" ca="1" si="2">INDIRECT("'"&amp;F$1&amp;"'!"&amp;"$C$21")</f>
        <v>665.85604728525573</v>
      </c>
      <c r="G4" s="74">
        <f t="shared" ca="1" si="2"/>
        <v>660.32029184137593</v>
      </c>
      <c r="H4" s="74">
        <f t="shared" ca="1" si="2"/>
        <v>678.79258774000027</v>
      </c>
      <c r="I4" s="74">
        <f t="shared" ca="1" si="2"/>
        <v>690.90305117829735</v>
      </c>
      <c r="J4" s="74">
        <f t="shared" ca="1" si="2"/>
        <v>587.87986749739343</v>
      </c>
      <c r="K4" s="74">
        <f t="shared" ca="1" si="2"/>
        <v>541.69942192741689</v>
      </c>
      <c r="L4" s="74">
        <f t="shared" ca="1" si="2"/>
        <v>-292.01330126077107</v>
      </c>
    </row>
    <row r="5" spans="1:23" ht="15" customHeight="1" x14ac:dyDescent="0.25">
      <c r="A5" s="140"/>
      <c r="B5" s="141"/>
      <c r="C5" s="130"/>
      <c r="D5" s="73" t="s">
        <v>74</v>
      </c>
      <c r="E5" s="74">
        <f ca="1">INDIRECT("'"&amp;E$1&amp;"'!"&amp;"$C$33")</f>
        <v>397.01539158994086</v>
      </c>
      <c r="F5" s="74">
        <f t="shared" ref="F5:L5" ca="1" si="3">INDIRECT("'"&amp;F$1&amp;"'!"&amp;"$C$33")</f>
        <v>741.39129333314997</v>
      </c>
      <c r="G5" s="74">
        <f t="shared" ca="1" si="3"/>
        <v>307.7123690636559</v>
      </c>
      <c r="H5" s="74">
        <f t="shared" ca="1" si="3"/>
        <v>331.99931311737458</v>
      </c>
      <c r="I5" s="74">
        <f t="shared" ca="1" si="3"/>
        <v>14.086574067553324</v>
      </c>
      <c r="J5" s="74">
        <f t="shared" ca="1" si="3"/>
        <v>123.8081430470351</v>
      </c>
      <c r="K5" s="74">
        <f t="shared" ca="1" si="3"/>
        <v>49.183279654517058</v>
      </c>
      <c r="L5" s="74">
        <f t="shared" ca="1" si="3"/>
        <v>39.380534269739655</v>
      </c>
    </row>
    <row r="6" spans="1:23" ht="15" customHeight="1" x14ac:dyDescent="0.25">
      <c r="A6" s="140"/>
      <c r="B6" s="141"/>
      <c r="C6" s="130"/>
      <c r="D6" s="73" t="s">
        <v>75</v>
      </c>
      <c r="E6" s="74">
        <f ca="1">INDIRECT("'"&amp;E$1&amp;"'!"&amp;"$C$43")</f>
        <v>0</v>
      </c>
      <c r="F6" s="74">
        <f t="shared" ref="F6:L6" ca="1" si="4">INDIRECT("'"&amp;F$1&amp;"'!"&amp;"$C$43")</f>
        <v>0</v>
      </c>
      <c r="G6" s="74">
        <f t="shared" ca="1" si="4"/>
        <v>0</v>
      </c>
      <c r="H6" s="74" t="e">
        <f>NA()</f>
        <v>#N/A</v>
      </c>
      <c r="I6" s="74" t="e">
        <f>NA()</f>
        <v>#N/A</v>
      </c>
      <c r="J6" s="74">
        <f t="shared" ca="1" si="4"/>
        <v>0</v>
      </c>
      <c r="K6" s="74">
        <f t="shared" ca="1" si="4"/>
        <v>0</v>
      </c>
      <c r="L6" s="74">
        <f t="shared" ca="1" si="4"/>
        <v>0</v>
      </c>
    </row>
    <row r="7" spans="1:23" ht="5.0999999999999996" customHeight="1" x14ac:dyDescent="0.25">
      <c r="A7" s="140"/>
      <c r="B7" s="141"/>
      <c r="C7" s="129"/>
      <c r="D7" s="129"/>
      <c r="E7" s="129"/>
      <c r="F7" s="129"/>
      <c r="G7" s="129"/>
      <c r="H7" s="129"/>
      <c r="I7" s="129"/>
      <c r="J7" s="129"/>
      <c r="K7" s="129"/>
      <c r="L7" s="129"/>
    </row>
    <row r="8" spans="1:23" ht="15" customHeight="1" x14ac:dyDescent="0.25">
      <c r="A8" s="140"/>
      <c r="B8" s="141"/>
      <c r="C8" s="130" t="s">
        <v>55</v>
      </c>
      <c r="D8" s="82" t="s">
        <v>4</v>
      </c>
      <c r="E8" s="74">
        <f ca="1">INDIRECT("'"&amp;E$1&amp;"'!"&amp;"$l$9")</f>
        <v>628.75947433324677</v>
      </c>
      <c r="F8" s="74">
        <f t="shared" ref="F8:L8" ca="1" si="5">INDIRECT("'"&amp;F$1&amp;"'!"&amp;"$l$9")</f>
        <v>661.72860175772212</v>
      </c>
      <c r="G8" s="74">
        <f t="shared" ca="1" si="5"/>
        <v>621.40775251475054</v>
      </c>
      <c r="H8" s="74">
        <f t="shared" ca="1" si="5"/>
        <v>637.07638665902448</v>
      </c>
      <c r="I8" s="74">
        <f t="shared" ca="1" si="5"/>
        <v>636.75208980198386</v>
      </c>
      <c r="J8" s="74">
        <f t="shared" ca="1" si="5"/>
        <v>605.59700360245301</v>
      </c>
      <c r="K8" s="74">
        <f t="shared" ca="1" si="5"/>
        <v>601.26914763316699</v>
      </c>
      <c r="L8" s="74">
        <f t="shared" ca="1" si="5"/>
        <v>431.98272085412646</v>
      </c>
    </row>
    <row r="9" spans="1:23" ht="15" customHeight="1" x14ac:dyDescent="0.25">
      <c r="A9" s="140"/>
      <c r="B9" s="141"/>
      <c r="C9" s="130"/>
      <c r="D9" s="69" t="s">
        <v>5</v>
      </c>
      <c r="E9" s="74">
        <f ca="1">INDIRECT("'"&amp;E$1&amp;"'!"&amp;"$l$15")</f>
        <v>607.07980191617105</v>
      </c>
      <c r="F9" s="74">
        <f t="shared" ref="F9:L9" ca="1" si="6">INDIRECT("'"&amp;F$1&amp;"'!"&amp;"$l$15")</f>
        <v>669.40348430531526</v>
      </c>
      <c r="G9" s="74">
        <f t="shared" ca="1" si="6"/>
        <v>607.08191474481964</v>
      </c>
      <c r="H9" s="74">
        <f t="shared" ca="1" si="6"/>
        <v>620.7571870740702</v>
      </c>
      <c r="I9" s="74">
        <f t="shared" ca="1" si="6"/>
        <v>609.59113951368909</v>
      </c>
      <c r="J9" s="74">
        <f t="shared" ca="1" si="6"/>
        <v>587.60012111468768</v>
      </c>
      <c r="K9" s="74">
        <f t="shared" ca="1" si="6"/>
        <v>593.06720488732992</v>
      </c>
      <c r="L9" s="74">
        <f t="shared" ca="1" si="6"/>
        <v>554.06655415154808</v>
      </c>
    </row>
    <row r="10" spans="1:23" ht="15" customHeight="1" x14ac:dyDescent="0.25">
      <c r="A10" s="140"/>
      <c r="B10" s="141"/>
      <c r="C10" s="130"/>
      <c r="D10" s="73" t="s">
        <v>84</v>
      </c>
      <c r="E10" s="74">
        <f ca="1">INDIRECT("'"&amp;E$1&amp;"'!"&amp;"$l$21")</f>
        <v>643.61878000837282</v>
      </c>
      <c r="F10" s="74">
        <f t="shared" ref="F10:L10" ca="1" si="7">INDIRECT("'"&amp;F$1&amp;"'!"&amp;"$l$21")</f>
        <v>654.36115370417076</v>
      </c>
      <c r="G10" s="74">
        <f t="shared" ca="1" si="7"/>
        <v>637.76124732288929</v>
      </c>
      <c r="H10" s="74">
        <f t="shared" ca="1" si="7"/>
        <v>655.81580652141099</v>
      </c>
      <c r="I10" s="74">
        <f t="shared" ca="1" si="7"/>
        <v>676.55693074172552</v>
      </c>
      <c r="J10" s="74">
        <f t="shared" ca="1" si="7"/>
        <v>644.91692507737196</v>
      </c>
      <c r="K10" s="74">
        <f t="shared" ca="1" si="7"/>
        <v>622.6323473432526</v>
      </c>
      <c r="L10" s="74">
        <f t="shared" ca="1" si="7"/>
        <v>-91.56910270981642</v>
      </c>
    </row>
    <row r="11" spans="1:23" ht="15" customHeight="1" x14ac:dyDescent="0.25">
      <c r="A11" s="140"/>
      <c r="B11" s="141"/>
      <c r="C11" s="130"/>
      <c r="D11" s="73" t="s">
        <v>74</v>
      </c>
      <c r="E11" s="74">
        <f ca="1">INDIRECT("'"&amp;E$1&amp;"'!"&amp;"$l$33")</f>
        <v>382.92988753567431</v>
      </c>
      <c r="F11" s="74">
        <f t="shared" ref="F11:L11" ca="1" si="8">INDIRECT("'"&amp;F$1&amp;"'!"&amp;"$l$33")</f>
        <v>715.15992081545596</v>
      </c>
      <c r="G11" s="74">
        <f t="shared" ca="1" si="8"/>
        <v>260.08515629461698</v>
      </c>
      <c r="H11" s="74">
        <f t="shared" ca="1" si="8"/>
        <v>280.64042906637707</v>
      </c>
      <c r="I11" s="74">
        <f t="shared" ca="1" si="8"/>
        <v>-37.290584231459299</v>
      </c>
      <c r="J11" s="74">
        <f t="shared" ca="1" si="8"/>
        <v>63.401657333618509</v>
      </c>
      <c r="K11" s="74">
        <f t="shared" ca="1" si="8"/>
        <v>38.493010457515744</v>
      </c>
      <c r="L11" s="74" t="str">
        <f t="shared" ca="1" si="8"/>
        <v>---</v>
      </c>
    </row>
    <row r="12" spans="1:23" ht="15" customHeight="1" x14ac:dyDescent="0.25">
      <c r="A12" s="140"/>
      <c r="B12" s="141"/>
      <c r="C12" s="130"/>
      <c r="D12" s="73" t="s">
        <v>75</v>
      </c>
      <c r="E12" s="74">
        <f ca="1">INDIRECT("'"&amp;E$1&amp;"'!"&amp;"$l$43")</f>
        <v>2.6753604407631943</v>
      </c>
      <c r="F12" s="74">
        <f t="shared" ref="F12:L12" ca="1" si="9">INDIRECT("'"&amp;F$1&amp;"'!"&amp;"$l$43")</f>
        <v>229.31542558694809</v>
      </c>
      <c r="G12" s="74">
        <f t="shared" ca="1" si="9"/>
        <v>169.34846182641385</v>
      </c>
      <c r="H12" s="74" t="e">
        <f>NA()</f>
        <v>#N/A</v>
      </c>
      <c r="I12" s="74" t="e">
        <f>NA()</f>
        <v>#N/A</v>
      </c>
      <c r="J12" s="74">
        <f t="shared" ca="1" si="9"/>
        <v>-109.03154120945156</v>
      </c>
      <c r="K12" s="74">
        <f t="shared" ca="1" si="9"/>
        <v>0</v>
      </c>
      <c r="L12" s="74">
        <f t="shared" ca="1" si="9"/>
        <v>0</v>
      </c>
    </row>
    <row r="13" spans="1:23" ht="15" customHeight="1" x14ac:dyDescent="0.25">
      <c r="A13" s="75"/>
      <c r="B13" s="76"/>
      <c r="C13" s="75"/>
      <c r="D13" s="76"/>
      <c r="E13" s="76"/>
      <c r="F13" s="76"/>
      <c r="G13" s="76"/>
      <c r="H13" s="76"/>
      <c r="I13" s="76"/>
      <c r="J13" s="76"/>
      <c r="K13" s="76"/>
      <c r="L13" s="76"/>
    </row>
    <row r="14" spans="1:23" s="78" customFormat="1" ht="15" customHeight="1" x14ac:dyDescent="0.25">
      <c r="A14" s="140" t="s">
        <v>76</v>
      </c>
      <c r="B14" s="141">
        <v>0.92</v>
      </c>
      <c r="C14" s="130" t="s">
        <v>56</v>
      </c>
      <c r="D14" s="79" t="s">
        <v>4</v>
      </c>
      <c r="E14" s="72">
        <f ca="1">INDIRECT("'"&amp;E$1&amp;"'!"&amp;"$d$9")</f>
        <v>0.1111</v>
      </c>
      <c r="F14" s="72">
        <f t="shared" ref="F14:L14" ca="1" si="10">INDIRECT("'"&amp;F$1&amp;"'!"&amp;"$d$9")</f>
        <v>6.6199999999999995E-2</v>
      </c>
      <c r="G14" s="72">
        <f t="shared" ca="1" si="10"/>
        <v>4.7500000000000001E-2</v>
      </c>
      <c r="H14" s="72">
        <f t="shared" ca="1" si="10"/>
        <v>4.6899999999999997E-2</v>
      </c>
      <c r="I14" s="72">
        <f t="shared" ca="1" si="10"/>
        <v>3.7499999999999999E-2</v>
      </c>
      <c r="J14" s="72">
        <f t="shared" ca="1" si="10"/>
        <v>2.1399999999999999E-2</v>
      </c>
      <c r="K14" s="72">
        <f t="shared" ca="1" si="10"/>
        <v>1.66E-2</v>
      </c>
      <c r="L14" s="72">
        <f t="shared" ca="1" si="10"/>
        <v>4.7999999999999996E-3</v>
      </c>
    </row>
    <row r="15" spans="1:23" s="78" customFormat="1" ht="15" customHeight="1" x14ac:dyDescent="0.25">
      <c r="A15" s="140"/>
      <c r="B15" s="141"/>
      <c r="C15" s="130"/>
      <c r="D15" s="69" t="s">
        <v>5</v>
      </c>
      <c r="E15" s="72">
        <f ca="1">INDIRECT("'"&amp;E$1&amp;"'!"&amp;"$d$15")</f>
        <v>7.7561804113983765E-2</v>
      </c>
      <c r="F15" s="72">
        <f t="shared" ref="F15:L15" ca="1" si="11">INDIRECT("'"&amp;F$1&amp;"'!"&amp;"$d$15")</f>
        <v>5.7746744668805437E-2</v>
      </c>
      <c r="G15" s="72">
        <f t="shared" ca="1" si="11"/>
        <v>4.812228722400453E-2</v>
      </c>
      <c r="H15" s="72">
        <f t="shared" ca="1" si="11"/>
        <v>4.7556142668428003E-2</v>
      </c>
      <c r="I15" s="72">
        <f t="shared" ca="1" si="11"/>
        <v>4.208341196452161E-2</v>
      </c>
      <c r="J15" s="72">
        <f t="shared" ca="1" si="11"/>
        <v>2.7741083223249668E-2</v>
      </c>
      <c r="K15" s="72">
        <f t="shared" ca="1" si="11"/>
        <v>2.3023211926778638E-2</v>
      </c>
      <c r="L15" s="72">
        <f t="shared" ca="1" si="11"/>
        <v>7.3598792224948105E-3</v>
      </c>
    </row>
    <row r="16" spans="1:23" ht="15" customHeight="1" x14ac:dyDescent="0.25">
      <c r="A16" s="140"/>
      <c r="B16" s="141"/>
      <c r="C16" s="130"/>
      <c r="D16" s="73" t="s">
        <v>84</v>
      </c>
      <c r="E16" s="72">
        <f t="shared" ref="E16:L16" ca="1" si="12">INDIRECT("'"&amp;E$1&amp;"'!"&amp;"$d$21")</f>
        <v>0.14890448840672196</v>
      </c>
      <c r="F16" s="72">
        <f t="shared" ca="1" si="12"/>
        <v>7.572856838970432E-2</v>
      </c>
      <c r="G16" s="72">
        <f t="shared" ca="1" si="12"/>
        <v>4.6798553499255477E-2</v>
      </c>
      <c r="H16" s="72">
        <f t="shared" ca="1" si="12"/>
        <v>4.6160391406083814E-2</v>
      </c>
      <c r="I16" s="72">
        <f t="shared" ca="1" si="12"/>
        <v>3.2333546054031055E-2</v>
      </c>
      <c r="J16" s="72">
        <f t="shared" ca="1" si="12"/>
        <v>1.4252286747500531E-2</v>
      </c>
      <c r="K16" s="72">
        <f t="shared" ca="1" si="12"/>
        <v>9.3597106998510957E-3</v>
      </c>
      <c r="L16" s="72">
        <f t="shared" ca="1" si="12"/>
        <v>1.9144862795149968E-3</v>
      </c>
    </row>
    <row r="17" spans="1:23" ht="15" customHeight="1" x14ac:dyDescent="0.25">
      <c r="A17" s="140"/>
      <c r="B17" s="141"/>
      <c r="C17" s="130"/>
      <c r="D17" s="71" t="s">
        <v>74</v>
      </c>
      <c r="E17" s="72">
        <f t="shared" ref="E17:L17" ca="1" si="13">INDIRECT("'"&amp;E$1&amp;"'!"&amp;"$d$33")</f>
        <v>0.1239</v>
      </c>
      <c r="F17" s="72">
        <f t="shared" ca="1" si="13"/>
        <v>4.02E-2</v>
      </c>
      <c r="G17" s="72">
        <f t="shared" ca="1" si="13"/>
        <v>2.07E-2</v>
      </c>
      <c r="H17" s="72">
        <f t="shared" ca="1" si="13"/>
        <v>2.0199999999999999E-2</v>
      </c>
      <c r="I17" s="72">
        <f t="shared" ca="1" si="13"/>
        <v>1.2500000000000001E-2</v>
      </c>
      <c r="J17" s="72">
        <f t="shared" ca="1" si="13"/>
        <v>3.8E-3</v>
      </c>
      <c r="K17" s="72">
        <f t="shared" ca="1" si="13"/>
        <v>2.0000000000000001E-4</v>
      </c>
      <c r="L17" s="72">
        <f t="shared" ca="1" si="13"/>
        <v>0</v>
      </c>
    </row>
    <row r="18" spans="1:23" ht="15" customHeight="1" x14ac:dyDescent="0.25">
      <c r="A18" s="140"/>
      <c r="B18" s="141"/>
      <c r="C18" s="130"/>
      <c r="D18" s="71" t="s">
        <v>75</v>
      </c>
      <c r="E18" s="72">
        <f t="shared" ref="E18:L18" ca="1" si="14">INDIRECT("'"&amp;E$1&amp;"'!"&amp;"$d$43")</f>
        <v>0</v>
      </c>
      <c r="F18" s="72">
        <f t="shared" ca="1" si="14"/>
        <v>0</v>
      </c>
      <c r="G18" s="72">
        <f t="shared" ca="1" si="14"/>
        <v>0</v>
      </c>
      <c r="H18" s="74" t="e">
        <f>NA()</f>
        <v>#N/A</v>
      </c>
      <c r="I18" s="74" t="e">
        <f>NA()</f>
        <v>#N/A</v>
      </c>
      <c r="J18" s="72">
        <f t="shared" ca="1" si="14"/>
        <v>0</v>
      </c>
      <c r="K18" s="72">
        <f t="shared" ca="1" si="14"/>
        <v>0</v>
      </c>
      <c r="L18" s="72">
        <f t="shared" ca="1" si="14"/>
        <v>0</v>
      </c>
    </row>
    <row r="19" spans="1:23" ht="5.0999999999999996" customHeight="1" x14ac:dyDescent="0.25">
      <c r="A19" s="140"/>
      <c r="B19" s="141"/>
      <c r="C19" s="143"/>
      <c r="D19" s="143"/>
      <c r="E19" s="143"/>
      <c r="F19" s="143"/>
      <c r="G19" s="143"/>
      <c r="H19" s="143"/>
      <c r="I19" s="143"/>
      <c r="J19" s="143"/>
      <c r="K19" s="143"/>
      <c r="L19" s="143"/>
    </row>
    <row r="20" spans="1:23" ht="15" customHeight="1" x14ac:dyDescent="0.25">
      <c r="A20" s="140"/>
      <c r="B20" s="141"/>
      <c r="C20" s="130" t="s">
        <v>55</v>
      </c>
      <c r="D20" s="79" t="s">
        <v>4</v>
      </c>
      <c r="E20" s="72">
        <f ca="1">INDIRECT("'"&amp;E$1&amp;"'!"&amp;"$m$9")</f>
        <v>0.1192</v>
      </c>
      <c r="F20" s="72">
        <f t="shared" ref="F20:L20" ca="1" si="15">INDIRECT("'"&amp;F$1&amp;"'!"&amp;"$m$9")</f>
        <v>7.2900000000000006E-2</v>
      </c>
      <c r="G20" s="72">
        <f t="shared" ca="1" si="15"/>
        <v>5.33E-2</v>
      </c>
      <c r="H20" s="72">
        <f t="shared" ca="1" si="15"/>
        <v>5.2600000000000001E-2</v>
      </c>
      <c r="I20" s="72">
        <f t="shared" ca="1" si="15"/>
        <v>4.1500000000000002E-2</v>
      </c>
      <c r="J20" s="72">
        <f t="shared" ca="1" si="15"/>
        <v>2.3599999999999999E-2</v>
      </c>
      <c r="K20" s="72">
        <f t="shared" ca="1" si="15"/>
        <v>1.8599999999999998E-2</v>
      </c>
      <c r="L20" s="72">
        <f t="shared" ca="1" si="15"/>
        <v>5.7999999999999996E-3</v>
      </c>
    </row>
    <row r="21" spans="1:23" ht="15" customHeight="1" x14ac:dyDescent="0.25">
      <c r="A21" s="140"/>
      <c r="B21" s="141"/>
      <c r="C21" s="130"/>
      <c r="D21" s="69" t="s">
        <v>5</v>
      </c>
      <c r="E21" s="72">
        <f ca="1">INDIRECT("'"&amp;E$1&amp;"'!"&amp;"$m$15")</f>
        <v>9.0394414040384979E-2</v>
      </c>
      <c r="F21" s="72">
        <f t="shared" ref="F21:L21" ca="1" si="16">INDIRECT("'"&amp;F$1&amp;"'!"&amp;"$m$15")</f>
        <v>6.7559916965465178E-2</v>
      </c>
      <c r="G21" s="72">
        <f t="shared" ca="1" si="16"/>
        <v>5.6237025853934704E-2</v>
      </c>
      <c r="H21" s="72">
        <f t="shared" ca="1" si="16"/>
        <v>5.5670881298358184E-2</v>
      </c>
      <c r="I21" s="72">
        <f t="shared" ca="1" si="16"/>
        <v>4.9065861483298737E-2</v>
      </c>
      <c r="J21" s="72">
        <f t="shared" ca="1" si="16"/>
        <v>3.2270239667861862E-2</v>
      </c>
      <c r="K21" s="72">
        <f t="shared" ca="1" si="16"/>
        <v>2.6986223815814305E-2</v>
      </c>
      <c r="L21" s="72">
        <f t="shared" ca="1" si="16"/>
        <v>8.8695980373655406E-3</v>
      </c>
    </row>
    <row r="22" spans="1:23" ht="15" customHeight="1" x14ac:dyDescent="0.25">
      <c r="A22" s="140"/>
      <c r="B22" s="141"/>
      <c r="C22" s="130"/>
      <c r="D22" s="73" t="s">
        <v>84</v>
      </c>
      <c r="E22" s="72">
        <f ca="1">INDIRECT("'"&amp;E$1&amp;"'!"&amp;"$m$21")</f>
        <v>0.15166985747713252</v>
      </c>
      <c r="F22" s="72">
        <f t="shared" ref="F22:L22" ca="1" si="17">INDIRECT("'"&amp;F$1&amp;"'!"&amp;"$m$21")</f>
        <v>7.8919378855562647E-2</v>
      </c>
      <c r="G22" s="72">
        <f t="shared" ca="1" si="17"/>
        <v>4.9989363965113803E-2</v>
      </c>
      <c r="H22" s="72">
        <f t="shared" ca="1" si="17"/>
        <v>4.9138481174218249E-2</v>
      </c>
      <c r="I22" s="72">
        <f t="shared" ca="1" si="17"/>
        <v>3.2971708147202725E-2</v>
      </c>
      <c r="J22" s="72">
        <f t="shared" ca="1" si="17"/>
        <v>1.3826845352052754E-2</v>
      </c>
      <c r="K22" s="72">
        <f t="shared" ca="1" si="17"/>
        <v>9.1469900021272071E-3</v>
      </c>
      <c r="L22" s="72">
        <f t="shared" ca="1" si="17"/>
        <v>2.3399276749627739E-3</v>
      </c>
      <c r="W22" t="s">
        <v>82</v>
      </c>
    </row>
    <row r="23" spans="1:23" ht="15" customHeight="1" x14ac:dyDescent="0.25">
      <c r="A23" s="140"/>
      <c r="B23" s="141"/>
      <c r="C23" s="130"/>
      <c r="D23" s="71" t="s">
        <v>74</v>
      </c>
      <c r="E23" s="72">
        <f ca="1">INDIRECT("'"&amp;E$1&amp;"'!"&amp;"$m$33")</f>
        <v>0.13100000000000001</v>
      </c>
      <c r="F23" s="72">
        <f t="shared" ref="F23:L23" ca="1" si="18">INDIRECT("'"&amp;F$1&amp;"'!"&amp;"$m$33")</f>
        <v>4.41E-2</v>
      </c>
      <c r="G23" s="72">
        <f t="shared" ca="1" si="18"/>
        <v>2.3E-2</v>
      </c>
      <c r="H23" s="72">
        <f t="shared" ca="1" si="18"/>
        <v>2.2200000000000001E-2</v>
      </c>
      <c r="I23" s="72">
        <f t="shared" ca="1" si="18"/>
        <v>1.2999999999999999E-2</v>
      </c>
      <c r="J23" s="72">
        <f t="shared" ca="1" si="18"/>
        <v>3.8999999999999998E-3</v>
      </c>
      <c r="K23" s="72">
        <f t="shared" ca="1" si="18"/>
        <v>2.0000000000000001E-4</v>
      </c>
      <c r="L23" s="72">
        <f t="shared" ca="1" si="18"/>
        <v>0</v>
      </c>
      <c r="W23" t="s">
        <v>83</v>
      </c>
    </row>
    <row r="24" spans="1:23" ht="15" customHeight="1" x14ac:dyDescent="0.25">
      <c r="A24" s="140"/>
      <c r="B24" s="141"/>
      <c r="C24" s="130"/>
      <c r="D24" s="71" t="s">
        <v>75</v>
      </c>
      <c r="E24" s="72">
        <f ca="1">INDIRECT("'"&amp;E$1&amp;"'!"&amp;"$m$43")</f>
        <v>0.1197</v>
      </c>
      <c r="F24" s="72">
        <f t="shared" ref="F24:L24" ca="1" si="19">INDIRECT("'"&amp;F$1&amp;"'!"&amp;"$m$43")</f>
        <v>3.5700000000000003E-2</v>
      </c>
      <c r="G24" s="72">
        <f t="shared" ca="1" si="19"/>
        <v>1.5100000000000001E-2</v>
      </c>
      <c r="H24" s="74" t="e">
        <f>NA()</f>
        <v>#N/A</v>
      </c>
      <c r="I24" s="74" t="e">
        <f>NA()</f>
        <v>#N/A</v>
      </c>
      <c r="J24" s="72">
        <f t="shared" ca="1" si="19"/>
        <v>2.8E-3</v>
      </c>
      <c r="K24" s="72">
        <f t="shared" ca="1" si="19"/>
        <v>0</v>
      </c>
      <c r="L24" s="72">
        <f t="shared" ca="1" si="19"/>
        <v>0</v>
      </c>
    </row>
    <row r="25" spans="1:23" ht="15" customHeight="1" x14ac:dyDescent="0.25">
      <c r="A25" s="76"/>
      <c r="B25" s="76"/>
      <c r="C25" s="75"/>
      <c r="D25" s="76"/>
      <c r="E25" s="76"/>
      <c r="F25" s="76"/>
      <c r="G25" s="76"/>
      <c r="H25" s="76"/>
      <c r="I25" s="76"/>
      <c r="J25" s="76"/>
      <c r="K25" s="76"/>
      <c r="L25" s="76"/>
    </row>
    <row r="26" spans="1:23" s="78" customFormat="1" ht="15" customHeight="1" x14ac:dyDescent="0.25">
      <c r="A26" s="140" t="s">
        <v>79</v>
      </c>
      <c r="B26" s="141">
        <v>0.92</v>
      </c>
      <c r="C26" s="130" t="s">
        <v>56</v>
      </c>
      <c r="D26" s="80" t="s">
        <v>4</v>
      </c>
      <c r="E26" s="70">
        <f ca="1">INDIRECT("'"&amp;E$1&amp;"'!"&amp;"$g$9")</f>
        <v>6.0712343797395301</v>
      </c>
      <c r="F26" s="70">
        <f t="shared" ref="F26:L26" ca="1" si="20">INDIRECT("'"&amp;F$1&amp;"'!"&amp;"$g$9")</f>
        <v>5.9344924978517284</v>
      </c>
      <c r="G26" s="70">
        <f t="shared" ca="1" si="20"/>
        <v>6.0833362035739897</v>
      </c>
      <c r="H26" s="70">
        <f t="shared" ca="1" si="20"/>
        <v>5.9894945311972485</v>
      </c>
      <c r="I26" s="70">
        <f t="shared" ca="1" si="20"/>
        <v>5.9552568081460073</v>
      </c>
      <c r="J26" s="70">
        <f t="shared" ca="1" si="20"/>
        <v>6.1459213296904425</v>
      </c>
      <c r="K26" s="70">
        <f t="shared" ca="1" si="20"/>
        <v>6.2381959887392116</v>
      </c>
      <c r="L26" s="70">
        <f t="shared" ca="1" si="20"/>
        <v>5.930305738873443</v>
      </c>
    </row>
    <row r="27" spans="1:23" s="78" customFormat="1" ht="15" customHeight="1" x14ac:dyDescent="0.25">
      <c r="A27" s="140"/>
      <c r="B27" s="141"/>
      <c r="C27" s="130"/>
      <c r="D27" s="69" t="s">
        <v>5</v>
      </c>
      <c r="E27" s="70">
        <f ca="1">INDIRECT("'"&amp;E$1&amp;"'!"&amp;"$g$15")</f>
        <v>6.4252575261628637</v>
      </c>
      <c r="F27" s="70">
        <f t="shared" ref="F27:L27" ca="1" si="21">INDIRECT("'"&amp;F$1&amp;"'!"&amp;"$g$15")</f>
        <v>6.2734968112094567</v>
      </c>
      <c r="G27" s="70">
        <f t="shared" ca="1" si="21"/>
        <v>6.3768468373689178</v>
      </c>
      <c r="H27" s="70">
        <f t="shared" ca="1" si="21"/>
        <v>6.2900195478147021</v>
      </c>
      <c r="I27" s="70">
        <f t="shared" ca="1" si="21"/>
        <v>6.1520237907055133</v>
      </c>
      <c r="J27" s="70">
        <f t="shared" ca="1" si="21"/>
        <v>6.2822793178748544</v>
      </c>
      <c r="K27" s="70">
        <f t="shared" ca="1" si="21"/>
        <v>6.3377101922231427</v>
      </c>
      <c r="L27" s="70">
        <f t="shared" ca="1" si="21"/>
        <v>5.8567791099894411</v>
      </c>
    </row>
    <row r="28" spans="1:23" ht="15" customHeight="1" x14ac:dyDescent="0.25">
      <c r="A28" s="140"/>
      <c r="B28" s="141"/>
      <c r="C28" s="130"/>
      <c r="D28" s="73" t="s">
        <v>84</v>
      </c>
      <c r="E28" s="70">
        <f ca="1">INDIRECT("'"&amp;E$1&amp;"'!"&amp;"$g$21")</f>
        <v>5.2331555544158483</v>
      </c>
      <c r="F28" s="70">
        <f t="shared" ref="F28:L28" ca="1" si="22">INDIRECT("'"&amp;F$1&amp;"'!"&amp;"$g$21")</f>
        <v>4.8597410097087854</v>
      </c>
      <c r="G28" s="70">
        <f t="shared" ca="1" si="22"/>
        <v>4.9925388043487144</v>
      </c>
      <c r="H28" s="70">
        <f t="shared" ca="1" si="22"/>
        <v>4.8144744037638292</v>
      </c>
      <c r="I28" s="70">
        <f t="shared" ca="1" si="22"/>
        <v>5.009403201678583</v>
      </c>
      <c r="J28" s="70">
        <f t="shared" ca="1" si="22"/>
        <v>5.3247397782193264</v>
      </c>
      <c r="K28" s="70">
        <f t="shared" ca="1" si="22"/>
        <v>5.5304966872503512</v>
      </c>
      <c r="L28" s="70">
        <f t="shared" ca="1" si="22"/>
        <v>6.8197410072375195</v>
      </c>
    </row>
    <row r="29" spans="1:23" ht="15" customHeight="1" x14ac:dyDescent="0.25">
      <c r="A29" s="140"/>
      <c r="B29" s="141"/>
      <c r="C29" s="130"/>
      <c r="D29" s="69" t="s">
        <v>74</v>
      </c>
      <c r="E29" s="70">
        <f ca="1">INDIRECT("'"&amp;E$1&amp;"'!"&amp;"$g$33")</f>
        <v>9.5866688466695908</v>
      </c>
      <c r="F29" s="70">
        <f t="shared" ref="F29:L29" ca="1" si="23">INDIRECT("'"&amp;F$1&amp;"'!"&amp;"$g$33")</f>
        <v>7.0809656706803965</v>
      </c>
      <c r="G29" s="70">
        <f t="shared" ca="1" si="23"/>
        <v>10.635592349712201</v>
      </c>
      <c r="H29" s="70">
        <f t="shared" ca="1" si="23"/>
        <v>10.093046627580719</v>
      </c>
      <c r="I29" s="70">
        <f t="shared" ca="1" si="23"/>
        <v>10.738719126945016</v>
      </c>
      <c r="J29" s="70">
        <f t="shared" ca="1" si="23"/>
        <v>13.330263606905286</v>
      </c>
      <c r="K29" s="70">
        <f t="shared" ca="1" si="23"/>
        <v>15.631790507877097</v>
      </c>
      <c r="L29" s="70">
        <f t="shared" ca="1" si="23"/>
        <v>14.853635529486413</v>
      </c>
    </row>
    <row r="30" spans="1:23" ht="15" customHeight="1" x14ac:dyDescent="0.25">
      <c r="A30" s="140"/>
      <c r="B30" s="141"/>
      <c r="C30" s="130"/>
      <c r="D30" s="69" t="s">
        <v>75</v>
      </c>
      <c r="E30" s="70">
        <f ca="1">INDIRECT("'"&amp;E$1&amp;"'!"&amp;"$g$43")</f>
        <v>0</v>
      </c>
      <c r="F30" s="70">
        <f t="shared" ref="F30:L30" ca="1" si="24">INDIRECT("'"&amp;F$1&amp;"'!"&amp;"$g$43")</f>
        <v>0</v>
      </c>
      <c r="G30" s="70">
        <f t="shared" ca="1" si="24"/>
        <v>0</v>
      </c>
      <c r="H30" s="74" t="e">
        <f>NA()</f>
        <v>#N/A</v>
      </c>
      <c r="I30" s="74" t="e">
        <f>NA()</f>
        <v>#N/A</v>
      </c>
      <c r="J30" s="70">
        <f t="shared" ca="1" si="24"/>
        <v>0</v>
      </c>
      <c r="K30" s="70">
        <f t="shared" ca="1" si="24"/>
        <v>0</v>
      </c>
      <c r="L30" s="70">
        <f t="shared" ca="1" si="24"/>
        <v>0</v>
      </c>
    </row>
    <row r="31" spans="1:23" ht="5.0999999999999996" customHeight="1" x14ac:dyDescent="0.25">
      <c r="A31" s="140"/>
      <c r="B31" s="141"/>
      <c r="C31" s="142"/>
      <c r="D31" s="142"/>
      <c r="E31" s="142"/>
      <c r="F31" s="142"/>
      <c r="G31" s="142"/>
      <c r="H31" s="142"/>
      <c r="I31" s="142"/>
      <c r="J31" s="142"/>
      <c r="K31" s="142"/>
      <c r="L31" s="142"/>
    </row>
    <row r="32" spans="1:23" ht="15" customHeight="1" x14ac:dyDescent="0.25">
      <c r="A32" s="140"/>
      <c r="B32" s="141"/>
      <c r="C32" s="130" t="s">
        <v>55</v>
      </c>
      <c r="D32" s="79" t="s">
        <v>4</v>
      </c>
      <c r="E32" s="70">
        <f ca="1">INDIRECT("'"&amp;E$1&amp;"'!"&amp;"$p$9")</f>
        <v>6.6644829466780289</v>
      </c>
      <c r="F32" s="70">
        <f t="shared" ref="F32:L32" ca="1" si="25">INDIRECT("'"&amp;F$1&amp;"'!"&amp;"$p$9")</f>
        <v>6.5666613433321892</v>
      </c>
      <c r="G32" s="70">
        <f t="shared" ca="1" si="25"/>
        <v>6.7582678150337738</v>
      </c>
      <c r="H32" s="70">
        <f t="shared" ca="1" si="25"/>
        <v>6.6519057821552598</v>
      </c>
      <c r="I32" s="70">
        <f t="shared" ca="1" si="25"/>
        <v>6.6334352308940572</v>
      </c>
      <c r="J32" s="70">
        <f t="shared" ca="1" si="25"/>
        <v>6.8255458106654139</v>
      </c>
      <c r="K32" s="70">
        <f t="shared" ca="1" si="25"/>
        <v>6.9273657797902732</v>
      </c>
      <c r="L32" s="70">
        <f t="shared" ca="1" si="25"/>
        <v>6.5933930726642993</v>
      </c>
    </row>
    <row r="33" spans="1:12" ht="15" customHeight="1" x14ac:dyDescent="0.25">
      <c r="A33" s="140"/>
      <c r="B33" s="141"/>
      <c r="C33" s="130"/>
      <c r="D33" s="79" t="s">
        <v>5</v>
      </c>
      <c r="E33" s="70">
        <f ca="1">INDIRECT("'"&amp;E$1&amp;"'!"&amp;"$p$15")</f>
        <v>7.3353807933839876</v>
      </c>
      <c r="F33" s="70">
        <f t="shared" ref="F33:L33" ca="1" si="26">INDIRECT("'"&amp;F$1&amp;"'!"&amp;"$p$15")</f>
        <v>7.1578091874814724</v>
      </c>
      <c r="G33" s="70">
        <f t="shared" ca="1" si="26"/>
        <v>7.279881577908947</v>
      </c>
      <c r="H33" s="70">
        <f t="shared" ca="1" si="26"/>
        <v>7.1762781083861942</v>
      </c>
      <c r="I33" s="70">
        <f t="shared" ca="1" si="26"/>
        <v>7.0211323828558045</v>
      </c>
      <c r="J33" s="70">
        <f t="shared" ca="1" si="26"/>
        <v>7.119170377548655</v>
      </c>
      <c r="K33" s="70">
        <f t="shared" ca="1" si="26"/>
        <v>7.1706438370079164</v>
      </c>
      <c r="L33" s="70">
        <f t="shared" ca="1" si="26"/>
        <v>6.5766760432136122</v>
      </c>
    </row>
    <row r="34" spans="1:12" ht="15" customHeight="1" x14ac:dyDescent="0.25">
      <c r="A34" s="140"/>
      <c r="B34" s="141"/>
      <c r="C34" s="130"/>
      <c r="D34" s="73" t="s">
        <v>84</v>
      </c>
      <c r="E34" s="70">
        <f ca="1">INDIRECT("'"&amp;E$1&amp;"'!"&amp;"$p$21")</f>
        <v>5.2500982401003933</v>
      </c>
      <c r="F34" s="70">
        <f t="shared" ref="F34:L34" ca="1" si="27">INDIRECT("'"&amp;F$1&amp;"'!"&amp;"$p$21")</f>
        <v>4.8933000477597437</v>
      </c>
      <c r="G34" s="70">
        <f t="shared" ca="1" si="27"/>
        <v>5.0304143135498141</v>
      </c>
      <c r="H34" s="70">
        <f t="shared" ca="1" si="27"/>
        <v>4.8290241073069415</v>
      </c>
      <c r="I34" s="70">
        <f t="shared" ca="1" si="27"/>
        <v>4.9985341285764839</v>
      </c>
      <c r="J34" s="70">
        <f t="shared" ca="1" si="27"/>
        <v>5.2681668346309598</v>
      </c>
      <c r="K34" s="70">
        <f t="shared" ca="1" si="27"/>
        <v>5.4171982437142976</v>
      </c>
      <c r="L34" s="70">
        <f t="shared" ca="1" si="27"/>
        <v>6.7777378197221463</v>
      </c>
    </row>
    <row r="35" spans="1:12" ht="15" customHeight="1" x14ac:dyDescent="0.25">
      <c r="A35" s="140"/>
      <c r="B35" s="141"/>
      <c r="C35" s="130"/>
      <c r="D35" s="69" t="s">
        <v>74</v>
      </c>
      <c r="E35" s="70">
        <f ca="1">INDIRECT("'"&amp;E$1&amp;"'!"&amp;"$p$33")</f>
        <v>10.419806878748579</v>
      </c>
      <c r="F35" s="70">
        <f t="shared" ref="F35:L35" ca="1" si="28">INDIRECT("'"&amp;F$1&amp;"'!"&amp;"$p$33")</f>
        <v>7.7285503572618524</v>
      </c>
      <c r="G35" s="70">
        <f t="shared" ca="1" si="28"/>
        <v>11.570695028013601</v>
      </c>
      <c r="H35" s="70">
        <f t="shared" ca="1" si="28"/>
        <v>10.999007706300409</v>
      </c>
      <c r="I35" s="70">
        <f t="shared" ca="1" si="28"/>
        <v>11.81241201490055</v>
      </c>
      <c r="J35" s="70">
        <f t="shared" ca="1" si="28"/>
        <v>15.402569668713488</v>
      </c>
      <c r="K35" s="70">
        <f t="shared" ca="1" si="28"/>
        <v>16.93540143214241</v>
      </c>
      <c r="L35" s="70" t="e">
        <f t="shared" ca="1" si="28"/>
        <v>#DIV/0!</v>
      </c>
    </row>
    <row r="36" spans="1:12" ht="15" customHeight="1" x14ac:dyDescent="0.25">
      <c r="A36" s="140"/>
      <c r="B36" s="141"/>
      <c r="C36" s="130"/>
      <c r="D36" s="69" t="s">
        <v>75</v>
      </c>
      <c r="E36" s="70">
        <f ca="1">INDIRECT("'"&amp;E$1&amp;"'!"&amp;"$p$43")</f>
        <v>18.998234579563047</v>
      </c>
      <c r="F36" s="70">
        <f t="shared" ref="F36:L36" ca="1" si="29">INDIRECT("'"&amp;F$1&amp;"'!"&amp;"$p$43")</f>
        <v>10.962784357476778</v>
      </c>
      <c r="G36" s="70">
        <f t="shared" ca="1" si="29"/>
        <v>13.774957353726077</v>
      </c>
      <c r="H36" s="74" t="e">
        <f>NA()</f>
        <v>#N/A</v>
      </c>
      <c r="I36" s="74" t="e">
        <f>NA()</f>
        <v>#N/A</v>
      </c>
      <c r="J36" s="70">
        <f t="shared" ca="1" si="29"/>
        <v>15.74166824315456</v>
      </c>
      <c r="K36" s="70">
        <f t="shared" ca="1" si="29"/>
        <v>0</v>
      </c>
      <c r="L36" s="70">
        <f t="shared" ca="1" si="29"/>
        <v>0</v>
      </c>
    </row>
    <row r="37" spans="1:12" ht="15" customHeight="1" x14ac:dyDescent="0.25">
      <c r="A37" s="77"/>
      <c r="B37" s="77"/>
      <c r="C37" s="83"/>
      <c r="D37" s="77"/>
      <c r="E37" s="77"/>
      <c r="F37" s="77"/>
      <c r="G37" s="77"/>
      <c r="H37" s="77"/>
      <c r="I37" s="77"/>
      <c r="J37" s="77"/>
      <c r="K37" s="77"/>
      <c r="L37" s="77"/>
    </row>
    <row r="38" spans="1:12" s="78" customFormat="1" ht="15" customHeight="1" x14ac:dyDescent="0.25">
      <c r="A38" s="140" t="s">
        <v>78</v>
      </c>
      <c r="B38" s="141">
        <v>0.92</v>
      </c>
      <c r="C38" s="130" t="s">
        <v>56</v>
      </c>
      <c r="D38" s="81" t="s">
        <v>4</v>
      </c>
      <c r="E38" s="70">
        <f ca="1">INDIRECT("'"&amp;E$1&amp;"'!"&amp;"$h$9")</f>
        <v>11.640304158742453</v>
      </c>
      <c r="F38" s="70">
        <f t="shared" ref="F38:L38" ca="1" si="30">INDIRECT("'"&amp;F$1&amp;"'!"&amp;"$h$9")</f>
        <v>10.498824220427595</v>
      </c>
      <c r="G38" s="70">
        <f t="shared" ca="1" si="30"/>
        <v>9.5307404414033297</v>
      </c>
      <c r="H38" s="70">
        <f t="shared" ca="1" si="30"/>
        <v>9.6504979500487575</v>
      </c>
      <c r="I38" s="70">
        <f t="shared" ca="1" si="30"/>
        <v>9.1932545928725098</v>
      </c>
      <c r="J38" s="70">
        <f t="shared" ca="1" si="30"/>
        <v>8.8669537554357465</v>
      </c>
      <c r="K38" s="70">
        <f t="shared" ca="1" si="30"/>
        <v>8.8806435404672079</v>
      </c>
      <c r="L38" s="70">
        <f t="shared" ca="1" si="30"/>
        <v>6.939528863109123</v>
      </c>
    </row>
    <row r="39" spans="1:12" s="78" customFormat="1" ht="15" customHeight="1" x14ac:dyDescent="0.25">
      <c r="A39" s="140"/>
      <c r="B39" s="141"/>
      <c r="C39" s="130"/>
      <c r="D39" s="69" t="s">
        <v>5</v>
      </c>
      <c r="E39" s="70">
        <f ca="1">INDIRECT("'"&amp;E$1&amp;"'!"&amp;"$h$15")</f>
        <v>9.912123066177811</v>
      </c>
      <c r="F39" s="70">
        <f t="shared" ref="F39:L39" ca="1" si="31">INDIRECT("'"&amp;F$1&amp;"'!"&amp;"$h$15")</f>
        <v>9.5521630645504114</v>
      </c>
      <c r="G39" s="70">
        <f t="shared" ca="1" si="31"/>
        <v>9.6617243422543737</v>
      </c>
      <c r="H39" s="70">
        <f t="shared" ca="1" si="31"/>
        <v>9.7900392504619393</v>
      </c>
      <c r="I39" s="70">
        <f t="shared" ca="1" si="31"/>
        <v>9.2163093223083976</v>
      </c>
      <c r="J39" s="70">
        <f t="shared" ca="1" si="31"/>
        <v>9.1313970841431154</v>
      </c>
      <c r="K39" s="70">
        <f t="shared" ca="1" si="31"/>
        <v>9.1474169834831436</v>
      </c>
      <c r="L39" s="70">
        <f t="shared" ca="1" si="31"/>
        <v>7.314121344328643</v>
      </c>
    </row>
    <row r="40" spans="1:12" ht="15" customHeight="1" x14ac:dyDescent="0.25">
      <c r="A40" s="140"/>
      <c r="B40" s="141"/>
      <c r="C40" s="130"/>
      <c r="D40" s="73" t="s">
        <v>84</v>
      </c>
      <c r="E40" s="70">
        <f ca="1">INDIRECT("'"&amp;E$1&amp;"'!"&amp;"$h$21")</f>
        <v>12.826457992909294</v>
      </c>
      <c r="F40" s="70">
        <f t="shared" ref="F40:L40" ca="1" si="32">INDIRECT("'"&amp;F$1&amp;"'!"&amp;"$h$21")</f>
        <v>11.410345763985715</v>
      </c>
      <c r="G40" s="70">
        <f t="shared" ca="1" si="32"/>
        <v>9.3805642470586168</v>
      </c>
      <c r="H40" s="70">
        <f t="shared" ca="1" si="32"/>
        <v>9.489500631098613</v>
      </c>
      <c r="I40" s="70">
        <f t="shared" ca="1" si="32"/>
        <v>9.1589592490847593</v>
      </c>
      <c r="J40" s="70">
        <f t="shared" ca="1" si="32"/>
        <v>8.2738185428069126</v>
      </c>
      <c r="K40" s="70">
        <f t="shared" ca="1" si="32"/>
        <v>8.1620979854092326</v>
      </c>
      <c r="L40" s="70">
        <f t="shared" ca="1" si="32"/>
        <v>5.1346741808695926</v>
      </c>
    </row>
    <row r="41" spans="1:12" ht="15" customHeight="1" x14ac:dyDescent="0.25">
      <c r="A41" s="140"/>
      <c r="B41" s="141"/>
      <c r="C41" s="130"/>
      <c r="D41" s="69" t="s">
        <v>74</v>
      </c>
      <c r="E41" s="70">
        <f ca="1">INDIRECT("'"&amp;E$1&amp;"'!"&amp;"$h$33")</f>
        <v>19.302142978908389</v>
      </c>
      <c r="F41" s="70">
        <f t="shared" ref="F41:L41" ca="1" si="33">INDIRECT("'"&amp;F$1&amp;"'!"&amp;"$h$33")</f>
        <v>15.816746314263082</v>
      </c>
      <c r="G41" s="70">
        <f t="shared" ca="1" si="33"/>
        <v>18.477311058069578</v>
      </c>
      <c r="H41" s="70">
        <f t="shared" ca="1" si="33"/>
        <v>19.524049091168081</v>
      </c>
      <c r="I41" s="70">
        <f t="shared" ca="1" si="33"/>
        <v>23.442699405702175</v>
      </c>
      <c r="J41" s="70">
        <f t="shared" ca="1" si="33"/>
        <v>9.3734364567045709</v>
      </c>
      <c r="K41" s="70">
        <f t="shared" ca="1" si="33"/>
        <v>12.577410376830413</v>
      </c>
      <c r="L41" s="70">
        <f t="shared" ca="1" si="33"/>
        <v>10.576208221828226</v>
      </c>
    </row>
    <row r="42" spans="1:12" ht="15" customHeight="1" x14ac:dyDescent="0.25">
      <c r="A42" s="140"/>
      <c r="B42" s="141"/>
      <c r="C42" s="130"/>
      <c r="D42" s="69" t="s">
        <v>75</v>
      </c>
      <c r="E42" s="70">
        <f ca="1">INDIRECT("'"&amp;E$1&amp;"'!"&amp;"$h$43")</f>
        <v>0</v>
      </c>
      <c r="F42" s="70">
        <f t="shared" ref="F42:L42" ca="1" si="34">INDIRECT("'"&amp;F$1&amp;"'!"&amp;"$h$43")</f>
        <v>0</v>
      </c>
      <c r="G42" s="70">
        <f t="shared" ca="1" si="34"/>
        <v>0</v>
      </c>
      <c r="H42" s="74" t="e">
        <f>NA()</f>
        <v>#N/A</v>
      </c>
      <c r="I42" s="74" t="e">
        <f>NA()</f>
        <v>#N/A</v>
      </c>
      <c r="J42" s="70">
        <f t="shared" ca="1" si="34"/>
        <v>0</v>
      </c>
      <c r="K42" s="70">
        <f t="shared" ca="1" si="34"/>
        <v>0</v>
      </c>
      <c r="L42" s="70">
        <f t="shared" ca="1" si="34"/>
        <v>0</v>
      </c>
    </row>
    <row r="43" spans="1:12" ht="5.0999999999999996" customHeight="1" x14ac:dyDescent="0.25">
      <c r="A43" s="140"/>
      <c r="B43" s="141"/>
      <c r="C43" s="142"/>
      <c r="D43" s="142"/>
      <c r="E43" s="142"/>
      <c r="F43" s="142"/>
      <c r="G43" s="142"/>
      <c r="H43" s="142"/>
      <c r="I43" s="142"/>
      <c r="J43" s="142"/>
      <c r="K43" s="142"/>
      <c r="L43" s="142"/>
    </row>
    <row r="44" spans="1:12" ht="15" customHeight="1" x14ac:dyDescent="0.25">
      <c r="A44" s="140"/>
      <c r="B44" s="141"/>
      <c r="C44" s="130" t="s">
        <v>55</v>
      </c>
      <c r="D44" s="79" t="s">
        <v>4</v>
      </c>
      <c r="E44" s="70">
        <f ca="1">INDIRECT("'"&amp;E$1&amp;"'!"&amp;"$q$9")</f>
        <v>11.722721929956485</v>
      </c>
      <c r="F44" s="70">
        <f t="shared" ref="F44:L44" ca="1" si="35">INDIRECT("'"&amp;F$1&amp;"'!"&amp;"$q$9")</f>
        <v>10.717287045441283</v>
      </c>
      <c r="G44" s="70">
        <f t="shared" ca="1" si="35"/>
        <v>9.9852971998478903</v>
      </c>
      <c r="H44" s="70">
        <f t="shared" ca="1" si="35"/>
        <v>10.107061143174366</v>
      </c>
      <c r="I44" s="70">
        <f t="shared" ca="1" si="35"/>
        <v>10.035701421639777</v>
      </c>
      <c r="J44" s="70">
        <f t="shared" ca="1" si="35"/>
        <v>9.5356688688319906</v>
      </c>
      <c r="K44" s="70">
        <f t="shared" ca="1" si="35"/>
        <v>9.528334247138643</v>
      </c>
      <c r="L44" s="70">
        <f t="shared" ca="1" si="35"/>
        <v>7.9550768498932944</v>
      </c>
    </row>
    <row r="45" spans="1:12" ht="15" customHeight="1" x14ac:dyDescent="0.25">
      <c r="A45" s="140"/>
      <c r="B45" s="141"/>
      <c r="C45" s="130"/>
      <c r="D45" s="69" t="s">
        <v>5</v>
      </c>
      <c r="E45" s="70">
        <f ca="1">INDIRECT("'"&amp;E$1&amp;"'!"&amp;"$q$15")</f>
        <v>10.598446789028687</v>
      </c>
      <c r="F45" s="70">
        <f t="shared" ref="F45:L45" ca="1" si="36">INDIRECT("'"&amp;F$1&amp;"'!"&amp;"$q$15")</f>
        <v>10.104865691326705</v>
      </c>
      <c r="G45" s="70">
        <f t="shared" ca="1" si="36"/>
        <v>10.364072294814898</v>
      </c>
      <c r="H45" s="70">
        <f t="shared" ca="1" si="36"/>
        <v>10.502647038262351</v>
      </c>
      <c r="I45" s="70">
        <f t="shared" ca="1" si="36"/>
        <v>10.573711949244723</v>
      </c>
      <c r="J45" s="70">
        <f t="shared" ca="1" si="36"/>
        <v>10.308988761813588</v>
      </c>
      <c r="K45" s="70">
        <f t="shared" ca="1" si="36"/>
        <v>10.38991760993332</v>
      </c>
      <c r="L45" s="70">
        <f t="shared" ca="1" si="36"/>
        <v>8.3914674672303882</v>
      </c>
    </row>
    <row r="46" spans="1:12" ht="15" customHeight="1" x14ac:dyDescent="0.25">
      <c r="A46" s="140"/>
      <c r="B46" s="141"/>
      <c r="C46" s="130"/>
      <c r="D46" s="73" t="s">
        <v>84</v>
      </c>
      <c r="E46" s="70">
        <f ca="1">INDIRECT("'"&amp;E$1&amp;"'!"&amp;"$q$21")</f>
        <v>12.493485349729065</v>
      </c>
      <c r="F46" s="70">
        <f t="shared" ref="F46:L46" ca="1" si="37">INDIRECT("'"&amp;F$1&amp;"'!"&amp;"$q$21")</f>
        <v>11.305960517069662</v>
      </c>
      <c r="G46" s="70">
        <f t="shared" ca="1" si="37"/>
        <v>9.5510119616529572</v>
      </c>
      <c r="H46" s="70">
        <f t="shared" ca="1" si="37"/>
        <v>9.6506158796113226</v>
      </c>
      <c r="I46" s="70">
        <f t="shared" ca="1" si="37"/>
        <v>9.2385491565717626</v>
      </c>
      <c r="J46" s="70">
        <f t="shared" ca="1" si="37"/>
        <v>7.8147598112110028</v>
      </c>
      <c r="K46" s="70">
        <f t="shared" ca="1" si="37"/>
        <v>7.2133728885186175</v>
      </c>
      <c r="L46" s="70">
        <f t="shared" ca="1" si="37"/>
        <v>5.7199053952398975</v>
      </c>
    </row>
    <row r="47" spans="1:12" ht="15" customHeight="1" x14ac:dyDescent="0.25">
      <c r="A47" s="140"/>
      <c r="B47" s="141"/>
      <c r="C47" s="130"/>
      <c r="D47" s="69" t="s">
        <v>74</v>
      </c>
      <c r="E47" s="70">
        <f ca="1">INDIRECT("'"&amp;E$1&amp;"'!"&amp;"$q$33")</f>
        <v>21.327777529439455</v>
      </c>
      <c r="F47" s="70">
        <f t="shared" ref="F47:L47" ca="1" si="38">INDIRECT("'"&amp;F$1&amp;"'!"&amp;"$q$33")</f>
        <v>17.204160078729728</v>
      </c>
      <c r="G47" s="70">
        <f t="shared" ca="1" si="38"/>
        <v>19.367370388879589</v>
      </c>
      <c r="H47" s="70">
        <f t="shared" ca="1" si="38"/>
        <v>20.475785890578475</v>
      </c>
      <c r="I47" s="70">
        <f t="shared" ca="1" si="38"/>
        <v>24.437884285886398</v>
      </c>
      <c r="J47" s="70">
        <f t="shared" ca="1" si="38"/>
        <v>9.5736717233737689</v>
      </c>
      <c r="K47" s="70">
        <f t="shared" ca="1" si="38"/>
        <v>13.396240407683058</v>
      </c>
      <c r="L47" s="70" t="str">
        <f t="shared" ca="1" si="38"/>
        <v>---</v>
      </c>
    </row>
    <row r="48" spans="1:12" ht="15" customHeight="1" x14ac:dyDescent="0.25">
      <c r="A48" s="140"/>
      <c r="B48" s="141"/>
      <c r="C48" s="130"/>
      <c r="D48" s="69" t="s">
        <v>75</v>
      </c>
      <c r="E48" s="70">
        <f ca="1">INDIRECT("'"&amp;E$1&amp;"'!"&amp;"$q$43")</f>
        <v>26.072428668331344</v>
      </c>
      <c r="F48" s="70">
        <f t="shared" ref="F48:L48" ca="1" si="39">INDIRECT("'"&amp;F$1&amp;"'!"&amp;"$q$43")</f>
        <v>21.701986765362054</v>
      </c>
      <c r="G48" s="70">
        <f t="shared" ca="1" si="39"/>
        <v>16.343910713796792</v>
      </c>
      <c r="H48" s="74" t="e">
        <f>NA()</f>
        <v>#N/A</v>
      </c>
      <c r="I48" s="74" t="e">
        <f>NA()</f>
        <v>#N/A</v>
      </c>
      <c r="J48" s="70">
        <f t="shared" ca="1" si="39"/>
        <v>16.190973813599566</v>
      </c>
      <c r="K48" s="70">
        <f t="shared" ca="1" si="39"/>
        <v>0</v>
      </c>
      <c r="L48" s="70">
        <f t="shared" ca="1" si="39"/>
        <v>0</v>
      </c>
    </row>
    <row r="54" spans="17:17" s="78" customFormat="1" ht="15" customHeight="1" x14ac:dyDescent="0.25"/>
    <row r="55" spans="17:17" s="78" customFormat="1" ht="15" customHeight="1" x14ac:dyDescent="0.25"/>
    <row r="56" spans="17:17" ht="15" customHeight="1" x14ac:dyDescent="0.25"/>
    <row r="57" spans="17:17" ht="15" customHeight="1" x14ac:dyDescent="0.25"/>
    <row r="58" spans="17:17" ht="15" customHeight="1" x14ac:dyDescent="0.25"/>
    <row r="59" spans="17:17" ht="5.0999999999999996" customHeight="1" x14ac:dyDescent="0.25"/>
    <row r="60" spans="17:17" ht="15" customHeight="1" x14ac:dyDescent="0.25"/>
    <row r="61" spans="17:17" ht="15" customHeight="1" x14ac:dyDescent="0.25"/>
    <row r="62" spans="17:17" ht="15" customHeight="1" x14ac:dyDescent="0.25">
      <c r="Q62" s="85"/>
    </row>
    <row r="63" spans="17:17" ht="15" customHeight="1" x14ac:dyDescent="0.25"/>
    <row r="64" spans="17:17" ht="15" customHeight="1" x14ac:dyDescent="0.25"/>
    <row r="65" spans="13:34" x14ac:dyDescent="0.25">
      <c r="Q65" t="s">
        <v>90</v>
      </c>
      <c r="R65" t="s">
        <v>91</v>
      </c>
      <c r="S65" t="s">
        <v>92</v>
      </c>
      <c r="T65" t="str">
        <f>Q65</f>
        <v>d</v>
      </c>
      <c r="U65" t="str">
        <f t="shared" ref="U65:AH66" si="40">R65</f>
        <v>e</v>
      </c>
      <c r="V65" t="str">
        <f t="shared" si="40"/>
        <v>f</v>
      </c>
      <c r="W65" t="str">
        <f t="shared" si="40"/>
        <v>d</v>
      </c>
      <c r="X65" t="str">
        <f t="shared" si="40"/>
        <v>e</v>
      </c>
      <c r="Y65" t="str">
        <f t="shared" si="40"/>
        <v>f</v>
      </c>
      <c r="Z65" t="str">
        <f t="shared" si="40"/>
        <v>d</v>
      </c>
      <c r="AA65" t="str">
        <f t="shared" si="40"/>
        <v>e</v>
      </c>
      <c r="AB65" t="str">
        <f t="shared" si="40"/>
        <v>f</v>
      </c>
      <c r="AC65" t="str">
        <f t="shared" si="40"/>
        <v>d</v>
      </c>
      <c r="AD65" t="str">
        <f t="shared" si="40"/>
        <v>e</v>
      </c>
      <c r="AE65" t="str">
        <f t="shared" si="40"/>
        <v>f</v>
      </c>
      <c r="AF65" t="str">
        <f t="shared" si="40"/>
        <v>d</v>
      </c>
      <c r="AG65" t="str">
        <f t="shared" si="40"/>
        <v>e</v>
      </c>
      <c r="AH65" t="str">
        <f t="shared" si="40"/>
        <v>f</v>
      </c>
    </row>
    <row r="66" spans="13:34" x14ac:dyDescent="0.25">
      <c r="Q66" t="s">
        <v>93</v>
      </c>
      <c r="R66" t="s">
        <v>94</v>
      </c>
      <c r="S66" t="s">
        <v>95</v>
      </c>
      <c r="T66" t="str">
        <f>Q66</f>
        <v>m</v>
      </c>
      <c r="U66" t="str">
        <f t="shared" si="40"/>
        <v>n</v>
      </c>
      <c r="V66" t="str">
        <f t="shared" si="40"/>
        <v>o</v>
      </c>
      <c r="W66" t="str">
        <f t="shared" si="40"/>
        <v>m</v>
      </c>
      <c r="X66" t="str">
        <f t="shared" si="40"/>
        <v>n</v>
      </c>
      <c r="Y66" t="str">
        <f t="shared" si="40"/>
        <v>o</v>
      </c>
      <c r="Z66" t="str">
        <f t="shared" si="40"/>
        <v>m</v>
      </c>
      <c r="AA66" t="str">
        <f t="shared" si="40"/>
        <v>n</v>
      </c>
      <c r="AB66" t="str">
        <f t="shared" si="40"/>
        <v>o</v>
      </c>
      <c r="AC66" t="str">
        <f t="shared" si="40"/>
        <v>m</v>
      </c>
      <c r="AD66" t="str">
        <f t="shared" si="40"/>
        <v>n</v>
      </c>
      <c r="AE66" t="str">
        <f t="shared" si="40"/>
        <v>o</v>
      </c>
      <c r="AF66" t="str">
        <f t="shared" si="40"/>
        <v>m</v>
      </c>
      <c r="AG66" t="str">
        <f t="shared" si="40"/>
        <v>n</v>
      </c>
      <c r="AH66" t="str">
        <f t="shared" si="40"/>
        <v>o</v>
      </c>
    </row>
    <row r="67" spans="13:34" x14ac:dyDescent="0.25">
      <c r="O67" s="84"/>
      <c r="Q67">
        <v>55</v>
      </c>
      <c r="R67">
        <v>55</v>
      </c>
      <c r="S67">
        <v>55</v>
      </c>
      <c r="T67">
        <v>60</v>
      </c>
      <c r="U67">
        <v>60</v>
      </c>
      <c r="V67">
        <v>60</v>
      </c>
      <c r="W67">
        <v>70</v>
      </c>
      <c r="X67">
        <v>70</v>
      </c>
      <c r="Y67">
        <v>70</v>
      </c>
      <c r="Z67">
        <v>80</v>
      </c>
      <c r="AA67">
        <v>80</v>
      </c>
      <c r="AB67">
        <v>80</v>
      </c>
      <c r="AC67">
        <v>90</v>
      </c>
      <c r="AD67">
        <v>90</v>
      </c>
      <c r="AE67">
        <v>90</v>
      </c>
      <c r="AF67">
        <v>100</v>
      </c>
      <c r="AG67">
        <v>100</v>
      </c>
      <c r="AH67">
        <v>100</v>
      </c>
    </row>
    <row r="68" spans="13:34" x14ac:dyDescent="0.25">
      <c r="M68" s="138"/>
      <c r="N68" s="138"/>
      <c r="O68" s="138"/>
      <c r="P68" s="138"/>
      <c r="Q68" s="134">
        <f>Q67</f>
        <v>55</v>
      </c>
      <c r="R68" s="134"/>
      <c r="S68" s="134"/>
      <c r="T68" s="134">
        <f>T67</f>
        <v>60</v>
      </c>
      <c r="U68" s="134"/>
      <c r="V68" s="134"/>
      <c r="W68" s="134">
        <f>W67</f>
        <v>70</v>
      </c>
      <c r="X68" s="134"/>
      <c r="Y68" s="134"/>
      <c r="Z68" s="134">
        <f>Z67</f>
        <v>80</v>
      </c>
      <c r="AA68" s="134"/>
      <c r="AB68" s="134"/>
      <c r="AC68" s="134">
        <f>AC67</f>
        <v>90</v>
      </c>
      <c r="AD68" s="134"/>
      <c r="AE68" s="134"/>
      <c r="AF68" s="134">
        <f>AF67</f>
        <v>100</v>
      </c>
      <c r="AG68" s="134"/>
      <c r="AH68" s="134"/>
    </row>
    <row r="69" spans="13:34" s="84" customFormat="1" ht="45" x14ac:dyDescent="0.25">
      <c r="M69" s="138"/>
      <c r="N69" s="138"/>
      <c r="O69" s="138"/>
      <c r="P69" s="138"/>
      <c r="Q69" s="92" t="s">
        <v>87</v>
      </c>
      <c r="R69" s="92" t="s">
        <v>88</v>
      </c>
      <c r="S69" s="92" t="s">
        <v>89</v>
      </c>
      <c r="T69" s="92" t="s">
        <v>87</v>
      </c>
      <c r="U69" s="92" t="s">
        <v>88</v>
      </c>
      <c r="V69" s="92" t="s">
        <v>89</v>
      </c>
      <c r="W69" s="92" t="s">
        <v>87</v>
      </c>
      <c r="X69" s="92" t="s">
        <v>88</v>
      </c>
      <c r="Y69" s="92" t="s">
        <v>89</v>
      </c>
      <c r="Z69" s="92" t="s">
        <v>87</v>
      </c>
      <c r="AA69" s="92" t="s">
        <v>88</v>
      </c>
      <c r="AB69" s="92" t="s">
        <v>89</v>
      </c>
      <c r="AC69" s="92" t="s">
        <v>87</v>
      </c>
      <c r="AD69" s="92" t="s">
        <v>88</v>
      </c>
      <c r="AE69" s="92" t="s">
        <v>89</v>
      </c>
      <c r="AF69" s="92" t="s">
        <v>87</v>
      </c>
      <c r="AG69" s="92" t="s">
        <v>88</v>
      </c>
      <c r="AH69" s="92" t="s">
        <v>89</v>
      </c>
    </row>
    <row r="70" spans="13:34" x14ac:dyDescent="0.25">
      <c r="M70" s="131" t="s">
        <v>76</v>
      </c>
      <c r="N70" s="132">
        <v>0.92</v>
      </c>
      <c r="O70" s="133" t="s">
        <v>56</v>
      </c>
      <c r="P70" s="87" t="s">
        <v>4</v>
      </c>
      <c r="Q70" s="88">
        <f ca="1">INDIRECT("'"&amp;Q$67&amp;"'!"&amp;Q$65&amp;"$9")</f>
        <v>0.1111</v>
      </c>
      <c r="R70" s="88">
        <f t="shared" ref="R70:AH70" ca="1" si="41">INDIRECT("'"&amp;R$67&amp;"'!"&amp;R$65&amp;"$9")</f>
        <v>0.59819999999999995</v>
      </c>
      <c r="S70" s="88">
        <f t="shared" ca="1" si="41"/>
        <v>0.29070000000000001</v>
      </c>
      <c r="T70" s="88">
        <f t="shared" ca="1" si="41"/>
        <v>6.6199999999999995E-2</v>
      </c>
      <c r="U70" s="88">
        <f t="shared" ca="1" si="41"/>
        <v>0.72599999999999998</v>
      </c>
      <c r="V70" s="88">
        <f t="shared" ca="1" si="41"/>
        <v>0.20780000000000001</v>
      </c>
      <c r="W70" s="88">
        <f t="shared" ca="1" si="41"/>
        <v>4.6899999999999997E-2</v>
      </c>
      <c r="X70" s="88">
        <f t="shared" ca="1" si="41"/>
        <v>0.79720000000000002</v>
      </c>
      <c r="Y70" s="88">
        <f t="shared" ca="1" si="41"/>
        <v>0.15590000000000001</v>
      </c>
      <c r="Z70" s="88">
        <f t="shared" ca="1" si="41"/>
        <v>2.1399999999999999E-2</v>
      </c>
      <c r="AA70" s="88">
        <f t="shared" ca="1" si="41"/>
        <v>0.90349999999999997</v>
      </c>
      <c r="AB70" s="88">
        <f t="shared" ca="1" si="41"/>
        <v>7.51E-2</v>
      </c>
      <c r="AC70" s="88">
        <f t="shared" ca="1" si="41"/>
        <v>1.66E-2</v>
      </c>
      <c r="AD70" s="88">
        <f t="shared" ca="1" si="41"/>
        <v>0.92249999999999999</v>
      </c>
      <c r="AE70" s="88">
        <f t="shared" ca="1" si="41"/>
        <v>6.0900000000000003E-2</v>
      </c>
      <c r="AF70" s="88">
        <f t="shared" ca="1" si="41"/>
        <v>4.7999999999999996E-3</v>
      </c>
      <c r="AG70" s="88">
        <f t="shared" ca="1" si="41"/>
        <v>0.97250000000000003</v>
      </c>
      <c r="AH70" s="88">
        <f t="shared" ca="1" si="41"/>
        <v>2.2700000000000001E-2</v>
      </c>
    </row>
    <row r="71" spans="13:34" x14ac:dyDescent="0.25">
      <c r="M71" s="131"/>
      <c r="N71" s="132"/>
      <c r="O71" s="133"/>
      <c r="P71" s="89" t="s">
        <v>5</v>
      </c>
      <c r="Q71" s="88">
        <f ca="1">INDIRECT("'"&amp;Q$67&amp;"'!"&amp;Q$65&amp;"$15")</f>
        <v>7.7561804113983765E-2</v>
      </c>
      <c r="R71" s="88">
        <f t="shared" ref="R71:AH71" ca="1" si="42">INDIRECT("'"&amp;R$67&amp;"'!"&amp;R$65&amp;"$15")</f>
        <v>0.69163993206265328</v>
      </c>
      <c r="S71" s="88">
        <f t="shared" ca="1" si="42"/>
        <v>0.23079826382336291</v>
      </c>
      <c r="T71" s="88">
        <f t="shared" ca="1" si="42"/>
        <v>5.7746744668805437E-2</v>
      </c>
      <c r="U71" s="88">
        <f t="shared" ca="1" si="42"/>
        <v>0.746744668805435</v>
      </c>
      <c r="V71" s="88">
        <f t="shared" ca="1" si="42"/>
        <v>0.19550858652575959</v>
      </c>
      <c r="W71" s="88">
        <f t="shared" ca="1" si="42"/>
        <v>4.7556142668428003E-2</v>
      </c>
      <c r="X71" s="88">
        <f t="shared" ca="1" si="42"/>
        <v>0.79543310058501604</v>
      </c>
      <c r="Y71" s="88">
        <f t="shared" ca="1" si="42"/>
        <v>0.15701075674655596</v>
      </c>
      <c r="Z71" s="88">
        <f t="shared" ca="1" si="42"/>
        <v>2.7741083223249668E-2</v>
      </c>
      <c r="AA71" s="88">
        <f t="shared" ca="1" si="42"/>
        <v>0.87507076806944706</v>
      </c>
      <c r="AB71" s="88">
        <f t="shared" ca="1" si="42"/>
        <v>9.718814870730326E-2</v>
      </c>
      <c r="AC71" s="88">
        <f t="shared" ca="1" si="42"/>
        <v>2.3023211926778638E-2</v>
      </c>
      <c r="AD71" s="88">
        <f t="shared" ca="1" si="42"/>
        <v>0.89431968295904885</v>
      </c>
      <c r="AE71" s="88">
        <f t="shared" ca="1" si="42"/>
        <v>8.2657105114172486E-2</v>
      </c>
      <c r="AF71" s="88">
        <f t="shared" ca="1" si="42"/>
        <v>7.3598792224948105E-3</v>
      </c>
      <c r="AG71" s="88">
        <f t="shared" ca="1" si="42"/>
        <v>0.95791658803547841</v>
      </c>
      <c r="AH71" s="88">
        <f t="shared" ca="1" si="42"/>
        <v>3.4723532742026796E-2</v>
      </c>
    </row>
    <row r="72" spans="13:34" x14ac:dyDescent="0.25">
      <c r="M72" s="131"/>
      <c r="N72" s="132"/>
      <c r="O72" s="133"/>
      <c r="P72" s="90" t="s">
        <v>84</v>
      </c>
      <c r="Q72" s="88">
        <f ca="1">INDIRECT("'"&amp;Q$67&amp;"'!"&amp;Q$65&amp;"$21")</f>
        <v>0.14890448840672196</v>
      </c>
      <c r="R72" s="88">
        <f t="shared" ref="R72:AH72" ca="1" si="43">INDIRECT("'"&amp;R$67&amp;"'!"&amp;R$65&amp;"$21")</f>
        <v>0.49287385662624972</v>
      </c>
      <c r="S72" s="88">
        <f t="shared" ca="1" si="43"/>
        <v>0.35822165496702829</v>
      </c>
      <c r="T72" s="88">
        <f t="shared" ca="1" si="43"/>
        <v>7.572856838970432E-2</v>
      </c>
      <c r="U72" s="88">
        <f t="shared" ca="1" si="43"/>
        <v>0.70261646458200377</v>
      </c>
      <c r="V72" s="88">
        <f t="shared" ca="1" si="43"/>
        <v>0.22165496702829185</v>
      </c>
      <c r="W72" s="88">
        <f t="shared" ca="1" si="43"/>
        <v>4.6160391406083814E-2</v>
      </c>
      <c r="X72" s="88">
        <f t="shared" ca="1" si="43"/>
        <v>0.79919166134864927</v>
      </c>
      <c r="Y72" s="88">
        <f t="shared" ca="1" si="43"/>
        <v>0.15464794724526695</v>
      </c>
      <c r="Z72" s="88">
        <f t="shared" ca="1" si="43"/>
        <v>1.4252286747500531E-2</v>
      </c>
      <c r="AA72" s="88">
        <f t="shared" ca="1" si="43"/>
        <v>0.93554562858966173</v>
      </c>
      <c r="AB72" s="88">
        <f t="shared" ca="1" si="43"/>
        <v>5.0202084662837695E-2</v>
      </c>
      <c r="AC72" s="88">
        <f t="shared" ca="1" si="43"/>
        <v>9.3597106998510957E-3</v>
      </c>
      <c r="AD72" s="88">
        <f t="shared" ca="1" si="43"/>
        <v>0.95426504998936401</v>
      </c>
      <c r="AE72" s="88">
        <f t="shared" ca="1" si="43"/>
        <v>3.6375239310784936E-2</v>
      </c>
      <c r="AF72" s="88">
        <f t="shared" ca="1" si="43"/>
        <v>1.9144862795149968E-3</v>
      </c>
      <c r="AG72" s="88">
        <f t="shared" ca="1" si="43"/>
        <v>0.98893852371835778</v>
      </c>
      <c r="AH72" s="88">
        <f t="shared" ca="1" si="43"/>
        <v>9.1469900021272071E-3</v>
      </c>
    </row>
    <row r="73" spans="13:34" x14ac:dyDescent="0.25">
      <c r="M73" s="131"/>
      <c r="N73" s="132"/>
      <c r="O73" s="133"/>
      <c r="P73" s="91" t="s">
        <v>74</v>
      </c>
      <c r="Q73" s="88">
        <f ca="1">INDIRECT("'"&amp;Q$67&amp;"'!"&amp;Q$65&amp;"$33")</f>
        <v>0.1239</v>
      </c>
      <c r="R73" s="88">
        <f t="shared" ref="R73:AH73" ca="1" si="44">INDIRECT("'"&amp;R$67&amp;"'!"&amp;R$65&amp;"$33")</f>
        <v>0.70409999999999995</v>
      </c>
      <c r="S73" s="88">
        <f t="shared" ca="1" si="44"/>
        <v>0.17199999999999999</v>
      </c>
      <c r="T73" s="88">
        <f t="shared" ca="1" si="44"/>
        <v>4.02E-2</v>
      </c>
      <c r="U73" s="88">
        <f t="shared" ca="1" si="44"/>
        <v>0.87529999999999997</v>
      </c>
      <c r="V73" s="88">
        <f t="shared" ca="1" si="44"/>
        <v>8.4500000000000006E-2</v>
      </c>
      <c r="W73" s="88">
        <f t="shared" ca="1" si="44"/>
        <v>2.0199999999999999E-2</v>
      </c>
      <c r="X73" s="88">
        <f t="shared" ca="1" si="44"/>
        <v>0.9496</v>
      </c>
      <c r="Y73" s="88">
        <f t="shared" ca="1" si="44"/>
        <v>3.0200000000000001E-2</v>
      </c>
      <c r="Z73" s="88">
        <f t="shared" ca="1" si="44"/>
        <v>3.8E-3</v>
      </c>
      <c r="AA73" s="88">
        <f t="shared" ca="1" si="44"/>
        <v>0.98799999999999999</v>
      </c>
      <c r="AB73" s="88">
        <f t="shared" ca="1" si="44"/>
        <v>8.2000000000000007E-3</v>
      </c>
      <c r="AC73" s="88">
        <f t="shared" ca="1" si="44"/>
        <v>2.0000000000000001E-4</v>
      </c>
      <c r="AD73" s="88">
        <f t="shared" ca="1" si="44"/>
        <v>0.99890000000000001</v>
      </c>
      <c r="AE73" s="88">
        <f t="shared" ca="1" si="44"/>
        <v>8.9999999999999998E-4</v>
      </c>
      <c r="AF73" s="88">
        <f t="shared" ca="1" si="44"/>
        <v>0</v>
      </c>
      <c r="AG73" s="88">
        <f t="shared" ca="1" si="44"/>
        <v>0.99950000000000006</v>
      </c>
      <c r="AH73" s="88">
        <f t="shared" ca="1" si="44"/>
        <v>5.0000000000000001E-4</v>
      </c>
    </row>
    <row r="74" spans="13:34" x14ac:dyDescent="0.25">
      <c r="M74" s="131"/>
      <c r="N74" s="132"/>
      <c r="O74" s="133"/>
      <c r="P74" s="91" t="s">
        <v>75</v>
      </c>
      <c r="Q74" s="88">
        <f ca="1">INDIRECT("'"&amp;Q$67&amp;"'!"&amp;Q$65&amp;"$43")</f>
        <v>0</v>
      </c>
      <c r="R74" s="88">
        <f t="shared" ref="R74:AH74" ca="1" si="45">INDIRECT("'"&amp;R$67&amp;"'!"&amp;R$65&amp;"$43")</f>
        <v>0</v>
      </c>
      <c r="S74" s="88">
        <f t="shared" ca="1" si="45"/>
        <v>0</v>
      </c>
      <c r="T74" s="88">
        <f t="shared" ca="1" si="45"/>
        <v>0</v>
      </c>
      <c r="U74" s="88">
        <f t="shared" ca="1" si="45"/>
        <v>0</v>
      </c>
      <c r="V74" s="88">
        <f t="shared" ca="1" si="45"/>
        <v>0</v>
      </c>
      <c r="W74" s="88">
        <f t="shared" ca="1" si="45"/>
        <v>0</v>
      </c>
      <c r="X74" s="88">
        <f t="shared" ca="1" si="45"/>
        <v>0</v>
      </c>
      <c r="Y74" s="88">
        <f t="shared" ca="1" si="45"/>
        <v>0</v>
      </c>
      <c r="Z74" s="88">
        <f t="shared" ca="1" si="45"/>
        <v>0</v>
      </c>
      <c r="AA74" s="88">
        <f t="shared" ca="1" si="45"/>
        <v>0</v>
      </c>
      <c r="AB74" s="88">
        <f t="shared" ca="1" si="45"/>
        <v>0</v>
      </c>
      <c r="AC74" s="88">
        <f t="shared" ca="1" si="45"/>
        <v>0</v>
      </c>
      <c r="AD74" s="88">
        <f t="shared" ca="1" si="45"/>
        <v>0</v>
      </c>
      <c r="AE74" s="88">
        <f t="shared" ca="1" si="45"/>
        <v>0</v>
      </c>
      <c r="AF74" s="88">
        <f t="shared" ca="1" si="45"/>
        <v>0</v>
      </c>
      <c r="AG74" s="88">
        <f t="shared" ca="1" si="45"/>
        <v>0</v>
      </c>
      <c r="AH74" s="88">
        <f t="shared" ca="1" si="45"/>
        <v>0</v>
      </c>
    </row>
    <row r="75" spans="13:34" x14ac:dyDescent="0.25">
      <c r="M75" s="131"/>
      <c r="N75" s="132"/>
      <c r="O75" s="135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  <c r="AB75" s="136"/>
      <c r="AC75" s="136"/>
      <c r="AD75" s="136"/>
      <c r="AE75" s="136"/>
      <c r="AF75" s="136"/>
      <c r="AG75" s="136"/>
      <c r="AH75" s="137"/>
    </row>
    <row r="76" spans="13:34" x14ac:dyDescent="0.25">
      <c r="M76" s="131"/>
      <c r="N76" s="132"/>
      <c r="O76" s="133" t="s">
        <v>55</v>
      </c>
      <c r="P76" s="87" t="s">
        <v>4</v>
      </c>
      <c r="Q76" s="88">
        <f ca="1">INDIRECT("'"&amp;Q$67&amp;"'!"&amp;Q$66&amp;"$9")</f>
        <v>0.1192</v>
      </c>
      <c r="R76" s="88">
        <f t="shared" ref="R76:AH76" ca="1" si="46">INDIRECT("'"&amp;R$67&amp;"'!"&amp;R$66&amp;"$9")</f>
        <v>0.59819999999999995</v>
      </c>
      <c r="S76" s="88">
        <f t="shared" ca="1" si="46"/>
        <v>0.28260000000000002</v>
      </c>
      <c r="T76" s="88">
        <f t="shared" ca="1" si="46"/>
        <v>7.2900000000000006E-2</v>
      </c>
      <c r="U76" s="88">
        <f t="shared" ca="1" si="46"/>
        <v>0.72599999999999998</v>
      </c>
      <c r="V76" s="88">
        <f t="shared" ca="1" si="46"/>
        <v>0.2011</v>
      </c>
      <c r="W76" s="88">
        <f t="shared" ca="1" si="46"/>
        <v>5.2600000000000001E-2</v>
      </c>
      <c r="X76" s="88">
        <f t="shared" ca="1" si="46"/>
        <v>0.79720000000000002</v>
      </c>
      <c r="Y76" s="88">
        <f t="shared" ca="1" si="46"/>
        <v>0.1502</v>
      </c>
      <c r="Z76" s="88">
        <f t="shared" ca="1" si="46"/>
        <v>2.3599999999999999E-2</v>
      </c>
      <c r="AA76" s="88">
        <f t="shared" ca="1" si="46"/>
        <v>0.90349999999999997</v>
      </c>
      <c r="AB76" s="88">
        <f t="shared" ca="1" si="46"/>
        <v>7.2900000000000006E-2</v>
      </c>
      <c r="AC76" s="88">
        <f t="shared" ca="1" si="46"/>
        <v>1.8599999999999998E-2</v>
      </c>
      <c r="AD76" s="88">
        <f t="shared" ca="1" si="46"/>
        <v>0.92249999999999999</v>
      </c>
      <c r="AE76" s="88">
        <f t="shared" ca="1" si="46"/>
        <v>5.8900000000000001E-2</v>
      </c>
      <c r="AF76" s="88">
        <f t="shared" ca="1" si="46"/>
        <v>5.7999999999999996E-3</v>
      </c>
      <c r="AG76" s="88">
        <f t="shared" ca="1" si="46"/>
        <v>0.97250000000000003</v>
      </c>
      <c r="AH76" s="88">
        <f t="shared" ca="1" si="46"/>
        <v>2.1700000000000001E-2</v>
      </c>
    </row>
    <row r="77" spans="13:34" x14ac:dyDescent="0.25">
      <c r="M77" s="131"/>
      <c r="N77" s="132"/>
      <c r="O77" s="133"/>
      <c r="P77" s="89" t="s">
        <v>5</v>
      </c>
      <c r="Q77" s="88">
        <f ca="1">INDIRECT("'"&amp;Q$67&amp;"'!"&amp;Q$66&amp;"$15")</f>
        <v>9.0394414040384979E-2</v>
      </c>
      <c r="R77" s="88">
        <f t="shared" ref="R77:AH77" ca="1" si="47">INDIRECT("'"&amp;R$67&amp;"'!"&amp;R$66&amp;"$15")</f>
        <v>0.69163993206265328</v>
      </c>
      <c r="S77" s="88">
        <f t="shared" ca="1" si="47"/>
        <v>0.21796565389696168</v>
      </c>
      <c r="T77" s="88">
        <f t="shared" ca="1" si="47"/>
        <v>6.7559916965465178E-2</v>
      </c>
      <c r="U77" s="88">
        <f t="shared" ca="1" si="47"/>
        <v>0.746744668805435</v>
      </c>
      <c r="V77" s="88">
        <f t="shared" ca="1" si="47"/>
        <v>0.18569541422909983</v>
      </c>
      <c r="W77" s="88">
        <f t="shared" ca="1" si="47"/>
        <v>5.5670881298358184E-2</v>
      </c>
      <c r="X77" s="88">
        <f t="shared" ca="1" si="47"/>
        <v>0.79543310058501604</v>
      </c>
      <c r="Y77" s="88">
        <f t="shared" ca="1" si="47"/>
        <v>0.14889601811662578</v>
      </c>
      <c r="Z77" s="88">
        <f t="shared" ca="1" si="47"/>
        <v>3.2270239667861862E-2</v>
      </c>
      <c r="AA77" s="88">
        <f t="shared" ca="1" si="47"/>
        <v>0.87507076806944706</v>
      </c>
      <c r="AB77" s="88">
        <f t="shared" ca="1" si="47"/>
        <v>9.2658992262691073E-2</v>
      </c>
      <c r="AC77" s="88">
        <f t="shared" ca="1" si="47"/>
        <v>2.6986223815814305E-2</v>
      </c>
      <c r="AD77" s="88">
        <f t="shared" ca="1" si="47"/>
        <v>0.89431968295904885</v>
      </c>
      <c r="AE77" s="88">
        <f t="shared" ca="1" si="47"/>
        <v>7.8694093225136819E-2</v>
      </c>
      <c r="AF77" s="88">
        <f t="shared" ca="1" si="47"/>
        <v>8.8695980373655406E-3</v>
      </c>
      <c r="AG77" s="88">
        <f t="shared" ca="1" si="47"/>
        <v>0.95791658803547841</v>
      </c>
      <c r="AH77" s="88">
        <f t="shared" ca="1" si="47"/>
        <v>3.3213813927156069E-2</v>
      </c>
    </row>
    <row r="78" spans="13:34" x14ac:dyDescent="0.25">
      <c r="M78" s="131"/>
      <c r="N78" s="132"/>
      <c r="O78" s="133"/>
      <c r="P78" s="90" t="s">
        <v>84</v>
      </c>
      <c r="Q78" s="88">
        <f ca="1">INDIRECT("'"&amp;Q$67&amp;"'!"&amp;Q$66&amp;"$21")</f>
        <v>0.15166985747713252</v>
      </c>
      <c r="R78" s="88">
        <f t="shared" ref="R78:AH78" ca="1" si="48">INDIRECT("'"&amp;R$67&amp;"'!"&amp;R$66&amp;"$21")</f>
        <v>0.49287385662624972</v>
      </c>
      <c r="S78" s="88">
        <f t="shared" ca="1" si="48"/>
        <v>0.35545628589661776</v>
      </c>
      <c r="T78" s="88">
        <f t="shared" ca="1" si="48"/>
        <v>7.8919378855562647E-2</v>
      </c>
      <c r="U78" s="88">
        <f t="shared" ca="1" si="48"/>
        <v>0.70261646458200377</v>
      </c>
      <c r="V78" s="88">
        <f t="shared" ca="1" si="48"/>
        <v>0.21846415656243354</v>
      </c>
      <c r="W78" s="88">
        <f t="shared" ca="1" si="48"/>
        <v>4.9138481174218249E-2</v>
      </c>
      <c r="X78" s="88">
        <f t="shared" ca="1" si="48"/>
        <v>0.79919166134864927</v>
      </c>
      <c r="Y78" s="88">
        <f t="shared" ca="1" si="48"/>
        <v>0.15166985747713252</v>
      </c>
      <c r="Z78" s="88">
        <f t="shared" ca="1" si="48"/>
        <v>1.3826845352052754E-2</v>
      </c>
      <c r="AA78" s="88">
        <f t="shared" ca="1" si="48"/>
        <v>0.93554562858966173</v>
      </c>
      <c r="AB78" s="88">
        <f t="shared" ca="1" si="48"/>
        <v>5.0627526058285473E-2</v>
      </c>
      <c r="AC78" s="88">
        <f t="shared" ca="1" si="48"/>
        <v>9.1469900021272071E-3</v>
      </c>
      <c r="AD78" s="88">
        <f t="shared" ca="1" si="48"/>
        <v>0.95426504998936401</v>
      </c>
      <c r="AE78" s="88">
        <f t="shared" ca="1" si="48"/>
        <v>3.6587960008508828E-2</v>
      </c>
      <c r="AF78" s="88">
        <f t="shared" ca="1" si="48"/>
        <v>2.3399276749627739E-3</v>
      </c>
      <c r="AG78" s="88">
        <f t="shared" ca="1" si="48"/>
        <v>0.98893852371835778</v>
      </c>
      <c r="AH78" s="88">
        <f t="shared" ca="1" si="48"/>
        <v>8.7215486066794298E-3</v>
      </c>
    </row>
    <row r="79" spans="13:34" x14ac:dyDescent="0.25">
      <c r="M79" s="131"/>
      <c r="N79" s="132"/>
      <c r="O79" s="133"/>
      <c r="P79" s="91" t="s">
        <v>74</v>
      </c>
      <c r="Q79" s="88">
        <f ca="1">INDIRECT("'"&amp;Q$67&amp;"'!"&amp;Q$66&amp;"$33")</f>
        <v>0.13100000000000001</v>
      </c>
      <c r="R79" s="88">
        <f t="shared" ref="R79:AH79" ca="1" si="49">INDIRECT("'"&amp;R$67&amp;"'!"&amp;R$66&amp;"$33")</f>
        <v>0.70409999999999995</v>
      </c>
      <c r="S79" s="88">
        <f t="shared" ca="1" si="49"/>
        <v>0.16489999999999999</v>
      </c>
      <c r="T79" s="88">
        <f t="shared" ca="1" si="49"/>
        <v>4.41E-2</v>
      </c>
      <c r="U79" s="88">
        <f t="shared" ca="1" si="49"/>
        <v>0.87529999999999997</v>
      </c>
      <c r="V79" s="88">
        <f t="shared" ca="1" si="49"/>
        <v>8.0600000000000005E-2</v>
      </c>
      <c r="W79" s="88">
        <f t="shared" ca="1" si="49"/>
        <v>2.2200000000000001E-2</v>
      </c>
      <c r="X79" s="88">
        <f t="shared" ca="1" si="49"/>
        <v>0.9496</v>
      </c>
      <c r="Y79" s="88">
        <f t="shared" ca="1" si="49"/>
        <v>2.8199999999999999E-2</v>
      </c>
      <c r="Z79" s="88">
        <f t="shared" ca="1" si="49"/>
        <v>3.8999999999999998E-3</v>
      </c>
      <c r="AA79" s="88">
        <f t="shared" ca="1" si="49"/>
        <v>0.98799999999999999</v>
      </c>
      <c r="AB79" s="88">
        <f t="shared" ca="1" si="49"/>
        <v>8.0999999999999996E-3</v>
      </c>
      <c r="AC79" s="88">
        <f t="shared" ca="1" si="49"/>
        <v>2.0000000000000001E-4</v>
      </c>
      <c r="AD79" s="88">
        <f t="shared" ca="1" si="49"/>
        <v>0.99890000000000001</v>
      </c>
      <c r="AE79" s="88">
        <f t="shared" ca="1" si="49"/>
        <v>8.9999999999999998E-4</v>
      </c>
      <c r="AF79" s="88">
        <f t="shared" ca="1" si="49"/>
        <v>0</v>
      </c>
      <c r="AG79" s="88">
        <f t="shared" ca="1" si="49"/>
        <v>1</v>
      </c>
      <c r="AH79" s="88">
        <f t="shared" ca="1" si="49"/>
        <v>0</v>
      </c>
    </row>
    <row r="80" spans="13:34" x14ac:dyDescent="0.25">
      <c r="M80" s="131"/>
      <c r="N80" s="132"/>
      <c r="O80" s="133"/>
      <c r="P80" s="91" t="s">
        <v>75</v>
      </c>
      <c r="Q80" s="88">
        <f ca="1">INDIRECT("'"&amp;Q$67&amp;"'!"&amp;Q$66&amp;"$43")</f>
        <v>0.1197</v>
      </c>
      <c r="R80" s="88">
        <f t="shared" ref="R80:AH80" ca="1" si="50">INDIRECT("'"&amp;R$67&amp;"'!"&amp;R$66&amp;"$43")</f>
        <v>0.75419999999999998</v>
      </c>
      <c r="S80" s="88">
        <f t="shared" ca="1" si="50"/>
        <v>0.12609999999999999</v>
      </c>
      <c r="T80" s="88">
        <f t="shared" ca="1" si="50"/>
        <v>3.5700000000000003E-2</v>
      </c>
      <c r="U80" s="88">
        <f t="shared" ca="1" si="50"/>
        <v>0.8982</v>
      </c>
      <c r="V80" s="88">
        <f t="shared" ca="1" si="50"/>
        <v>6.6100000000000006E-2</v>
      </c>
      <c r="W80" s="88">
        <f t="shared" ca="1" si="50"/>
        <v>1.43E-2</v>
      </c>
      <c r="X80" s="88">
        <f t="shared" ca="1" si="50"/>
        <v>0.96379999999999999</v>
      </c>
      <c r="Y80" s="88">
        <f t="shared" ca="1" si="50"/>
        <v>2.1899999999999999E-2</v>
      </c>
      <c r="Z80" s="88">
        <f t="shared" ca="1" si="50"/>
        <v>2.8E-3</v>
      </c>
      <c r="AA80" s="88">
        <f t="shared" ca="1" si="50"/>
        <v>0.99350000000000005</v>
      </c>
      <c r="AB80" s="88">
        <f t="shared" ca="1" si="50"/>
        <v>3.7000000000000002E-3</v>
      </c>
      <c r="AC80" s="88">
        <f t="shared" ca="1" si="50"/>
        <v>0</v>
      </c>
      <c r="AD80" s="88">
        <f t="shared" ca="1" si="50"/>
        <v>0</v>
      </c>
      <c r="AE80" s="88">
        <f t="shared" ca="1" si="50"/>
        <v>0</v>
      </c>
      <c r="AF80" s="88">
        <f t="shared" ca="1" si="50"/>
        <v>0</v>
      </c>
      <c r="AG80" s="88">
        <f t="shared" ca="1" si="50"/>
        <v>0</v>
      </c>
      <c r="AH80" s="88">
        <f t="shared" ca="1" si="50"/>
        <v>0</v>
      </c>
    </row>
    <row r="81" spans="35:43" x14ac:dyDescent="0.25">
      <c r="AI81" s="131" t="s">
        <v>96</v>
      </c>
      <c r="AJ81" s="131" t="s">
        <v>97</v>
      </c>
      <c r="AK81" s="131" t="s">
        <v>100</v>
      </c>
      <c r="AL81" s="134" t="s">
        <v>99</v>
      </c>
      <c r="AM81" s="134"/>
      <c r="AN81" s="134"/>
      <c r="AO81" s="134"/>
    </row>
    <row r="82" spans="35:43" ht="15" customHeight="1" x14ac:dyDescent="0.25">
      <c r="AI82" s="131"/>
      <c r="AJ82" s="131"/>
      <c r="AK82" s="131"/>
      <c r="AL82" s="144" t="s">
        <v>98</v>
      </c>
      <c r="AM82" s="145" t="s">
        <v>108</v>
      </c>
      <c r="AN82" s="146"/>
      <c r="AO82" s="147"/>
    </row>
    <row r="83" spans="35:43" s="84" customFormat="1" ht="30" customHeight="1" x14ac:dyDescent="0.25">
      <c r="AI83" s="144"/>
      <c r="AJ83" s="144"/>
      <c r="AK83" s="144"/>
      <c r="AL83" s="148"/>
      <c r="AM83" s="93" t="s">
        <v>105</v>
      </c>
      <c r="AN83" s="93" t="s">
        <v>106</v>
      </c>
      <c r="AO83" s="93" t="s">
        <v>107</v>
      </c>
    </row>
    <row r="84" spans="35:43" x14ac:dyDescent="0.25">
      <c r="AI84" s="102">
        <v>1</v>
      </c>
      <c r="AJ84" s="105" t="s">
        <v>101</v>
      </c>
      <c r="AK84" s="102">
        <v>80</v>
      </c>
      <c r="AL84" s="108">
        <f>'80'!C9</f>
        <v>675.87104285368571</v>
      </c>
      <c r="AM84" s="94">
        <f>'80'!D9</f>
        <v>2.1399999999999999E-2</v>
      </c>
      <c r="AN84" s="100">
        <f>'80'!E9</f>
        <v>0.90349999999999997</v>
      </c>
      <c r="AO84" s="97">
        <f>'80'!F9</f>
        <v>7.51E-2</v>
      </c>
      <c r="AP84" s="86">
        <f t="shared" ref="AP84:AP91" si="51">SUM(AM84:AO84)</f>
        <v>1</v>
      </c>
    </row>
    <row r="85" spans="35:43" x14ac:dyDescent="0.25">
      <c r="AI85" s="103">
        <f>AI84+1</f>
        <v>2</v>
      </c>
      <c r="AJ85" s="106" t="s">
        <v>101</v>
      </c>
      <c r="AK85" s="103">
        <v>70</v>
      </c>
      <c r="AL85" s="109">
        <f>'70'!C9</f>
        <v>730.29494371681733</v>
      </c>
      <c r="AM85" s="95">
        <f>'70'!D9</f>
        <v>4.6899999999999997E-2</v>
      </c>
      <c r="AN85" s="72">
        <f>'70'!E9</f>
        <v>0.79720000000000002</v>
      </c>
      <c r="AO85" s="98">
        <f>'70'!F9</f>
        <v>0.15590000000000001</v>
      </c>
      <c r="AP85" s="86">
        <f t="shared" si="51"/>
        <v>1</v>
      </c>
    </row>
    <row r="86" spans="35:43" x14ac:dyDescent="0.25">
      <c r="AI86" s="103">
        <f t="shared" ref="AI86:AI92" si="52">AI85+1</f>
        <v>3</v>
      </c>
      <c r="AJ86" s="106" t="s">
        <v>102</v>
      </c>
      <c r="AK86" s="103" t="s">
        <v>104</v>
      </c>
      <c r="AL86" s="109">
        <v>597</v>
      </c>
      <c r="AM86" s="95">
        <v>6.7000000000000004E-2</v>
      </c>
      <c r="AN86" s="72">
        <f>1-AM86-AO86</f>
        <v>0.70290000000000008</v>
      </c>
      <c r="AO86" s="98">
        <f>SingleStandard!F16*Summary!AQ86</f>
        <v>0.2301</v>
      </c>
      <c r="AP86" s="86">
        <f t="shared" si="51"/>
        <v>1</v>
      </c>
      <c r="AQ86">
        <f>AM86/SingleStandard!D16</f>
        <v>0.52990000000000004</v>
      </c>
    </row>
    <row r="87" spans="35:43" x14ac:dyDescent="0.25">
      <c r="AI87" s="103">
        <f t="shared" si="52"/>
        <v>4</v>
      </c>
      <c r="AJ87" s="106" t="s">
        <v>101</v>
      </c>
      <c r="AK87" s="103">
        <v>60</v>
      </c>
      <c r="AL87" s="109">
        <f>'60'!C9</f>
        <v>740.87956756642359</v>
      </c>
      <c r="AM87" s="95">
        <f>'60'!D9</f>
        <v>6.6199999999999995E-2</v>
      </c>
      <c r="AN87" s="72">
        <f>'60'!E9</f>
        <v>0.72599999999999998</v>
      </c>
      <c r="AO87" s="98">
        <f>'60'!F9</f>
        <v>0.20780000000000001</v>
      </c>
      <c r="AP87" s="86">
        <f t="shared" si="51"/>
        <v>1</v>
      </c>
    </row>
    <row r="88" spans="35:43" x14ac:dyDescent="0.25">
      <c r="AI88" s="103">
        <f t="shared" si="52"/>
        <v>5</v>
      </c>
      <c r="AJ88" s="106">
        <v>92</v>
      </c>
      <c r="AK88" s="103" t="s">
        <v>103</v>
      </c>
      <c r="AL88" s="109">
        <f>SingleStandard!C9</f>
        <v>617.38226627945392</v>
      </c>
      <c r="AM88" s="95">
        <f>SingleStandard!D9</f>
        <v>0.17100000000000001</v>
      </c>
      <c r="AN88" s="72">
        <f>SingleStandard!E9</f>
        <v>0.4753</v>
      </c>
      <c r="AO88" s="98">
        <f>SingleStandard!F9</f>
        <v>0.35370000000000001</v>
      </c>
      <c r="AP88" s="86">
        <f t="shared" si="51"/>
        <v>1</v>
      </c>
    </row>
    <row r="89" spans="35:43" x14ac:dyDescent="0.25">
      <c r="AI89" s="103">
        <f t="shared" si="52"/>
        <v>6</v>
      </c>
      <c r="AJ89" s="106" t="s">
        <v>101</v>
      </c>
      <c r="AK89" s="103">
        <v>55</v>
      </c>
      <c r="AL89" s="109">
        <f>'55'!C9</f>
        <v>692.4967279553415</v>
      </c>
      <c r="AM89" s="95">
        <f>'55'!D9</f>
        <v>0.1111</v>
      </c>
      <c r="AN89" s="72">
        <f>'55'!E9</f>
        <v>0.59819999999999995</v>
      </c>
      <c r="AO89" s="98">
        <f>'55'!F9</f>
        <v>0.29070000000000001</v>
      </c>
      <c r="AP89" s="86">
        <f t="shared" si="51"/>
        <v>1</v>
      </c>
    </row>
    <row r="90" spans="35:43" x14ac:dyDescent="0.25">
      <c r="AI90" s="103">
        <f t="shared" si="52"/>
        <v>7</v>
      </c>
      <c r="AJ90" s="106">
        <v>95</v>
      </c>
      <c r="AK90" s="103" t="s">
        <v>103</v>
      </c>
      <c r="AL90" s="109">
        <f>SingleStandard!C10</f>
        <v>561.06610451218796</v>
      </c>
      <c r="AM90" s="95">
        <f>SingleStandard!D10</f>
        <v>0.2218</v>
      </c>
      <c r="AN90" s="72">
        <f>SingleStandard!E10</f>
        <v>0.26329999999999998</v>
      </c>
      <c r="AO90" s="98">
        <f>SingleStandard!F10</f>
        <v>0.51490000000000002</v>
      </c>
      <c r="AP90" s="86">
        <f t="shared" si="51"/>
        <v>1</v>
      </c>
    </row>
    <row r="91" spans="35:43" x14ac:dyDescent="0.25">
      <c r="AI91" s="103">
        <f t="shared" si="52"/>
        <v>8</v>
      </c>
      <c r="AJ91" s="106" t="s">
        <v>102</v>
      </c>
      <c r="AK91" s="103">
        <v>55</v>
      </c>
      <c r="AL91" s="109">
        <f>'55'!C10</f>
        <v>608.5477995911873</v>
      </c>
      <c r="AM91" s="95">
        <f>'55'!D10</f>
        <v>0.152</v>
      </c>
      <c r="AN91" s="72">
        <f>'55'!E10</f>
        <v>0.40350000000000003</v>
      </c>
      <c r="AO91" s="98">
        <f>'55'!F10</f>
        <v>0.44450000000000001</v>
      </c>
      <c r="AP91" s="86">
        <f t="shared" si="51"/>
        <v>1</v>
      </c>
    </row>
    <row r="92" spans="35:43" x14ac:dyDescent="0.25">
      <c r="AI92" s="104">
        <f t="shared" si="52"/>
        <v>9</v>
      </c>
      <c r="AJ92" s="107">
        <v>98</v>
      </c>
      <c r="AK92" s="104" t="s">
        <v>103</v>
      </c>
      <c r="AL92" s="110">
        <f>SingleStandard!C11</f>
        <v>506.17270720704653</v>
      </c>
      <c r="AM92" s="96">
        <f>SingleStandard!D11</f>
        <v>0.34160000000000001</v>
      </c>
      <c r="AN92" s="101">
        <f>SingleStandard!E11</f>
        <v>9.4000000000000004E-3</v>
      </c>
      <c r="AO92" s="99">
        <f>SingleStandard!F11</f>
        <v>0.64900000000000002</v>
      </c>
      <c r="AP92" s="86">
        <f>SUM(AM92:AO92)</f>
        <v>1</v>
      </c>
    </row>
    <row r="99" spans="32:33" ht="16.5" customHeight="1" x14ac:dyDescent="0.25"/>
    <row r="100" spans="32:33" ht="26.25" customHeight="1" x14ac:dyDescent="0.25">
      <c r="AF100" s="115"/>
      <c r="AG100" s="116"/>
    </row>
    <row r="101" spans="32:33" ht="45" x14ac:dyDescent="0.25">
      <c r="AF101" s="117" t="s">
        <v>109</v>
      </c>
      <c r="AG101" s="117" t="s">
        <v>110</v>
      </c>
    </row>
    <row r="102" spans="32:33" x14ac:dyDescent="0.25">
      <c r="AF102" s="103"/>
      <c r="AG102" s="103"/>
    </row>
    <row r="103" spans="32:33" ht="20.25" customHeight="1" x14ac:dyDescent="0.25">
      <c r="AF103" s="113">
        <f t="shared" ref="AF103:AF111" si="53">AN84</f>
        <v>0.90349999999999997</v>
      </c>
      <c r="AG103" s="113">
        <f t="shared" ref="AG103:AG111" si="54">AO84</f>
        <v>7.51E-2</v>
      </c>
    </row>
    <row r="104" spans="32:33" ht="15" customHeight="1" x14ac:dyDescent="0.25">
      <c r="AF104" s="111">
        <f t="shared" si="53"/>
        <v>0.79720000000000002</v>
      </c>
      <c r="AG104" s="111">
        <f t="shared" si="54"/>
        <v>0.15590000000000001</v>
      </c>
    </row>
    <row r="105" spans="32:33" ht="15" customHeight="1" x14ac:dyDescent="0.25">
      <c r="AF105" s="111">
        <f t="shared" si="53"/>
        <v>0.70290000000000008</v>
      </c>
      <c r="AG105" s="111">
        <f t="shared" si="54"/>
        <v>0.2301</v>
      </c>
    </row>
    <row r="106" spans="32:33" ht="15" customHeight="1" x14ac:dyDescent="0.25">
      <c r="AF106" s="111">
        <f t="shared" si="53"/>
        <v>0.72599999999999998</v>
      </c>
      <c r="AG106" s="111">
        <f t="shared" si="54"/>
        <v>0.20780000000000001</v>
      </c>
    </row>
    <row r="107" spans="32:33" ht="15" customHeight="1" x14ac:dyDescent="0.25">
      <c r="AF107" s="111">
        <f t="shared" si="53"/>
        <v>0.4753</v>
      </c>
      <c r="AG107" s="111">
        <f t="shared" si="54"/>
        <v>0.35370000000000001</v>
      </c>
    </row>
    <row r="108" spans="32:33" ht="15" customHeight="1" x14ac:dyDescent="0.25">
      <c r="AF108" s="111">
        <f t="shared" si="53"/>
        <v>0.59819999999999995</v>
      </c>
      <c r="AG108" s="111">
        <f t="shared" si="54"/>
        <v>0.29070000000000001</v>
      </c>
    </row>
    <row r="109" spans="32:33" ht="15" customHeight="1" x14ac:dyDescent="0.25">
      <c r="AF109" s="111">
        <f t="shared" si="53"/>
        <v>0.26329999999999998</v>
      </c>
      <c r="AG109" s="111">
        <f t="shared" si="54"/>
        <v>0.51490000000000002</v>
      </c>
    </row>
    <row r="110" spans="32:33" ht="15" customHeight="1" x14ac:dyDescent="0.25">
      <c r="AF110" s="111">
        <f t="shared" si="53"/>
        <v>0.40350000000000003</v>
      </c>
      <c r="AG110" s="111">
        <f t="shared" si="54"/>
        <v>0.44450000000000001</v>
      </c>
    </row>
    <row r="111" spans="32:33" ht="15" customHeight="1" x14ac:dyDescent="0.25">
      <c r="AF111" s="112">
        <f t="shared" si="53"/>
        <v>9.4000000000000004E-3</v>
      </c>
      <c r="AG111" s="112">
        <f t="shared" si="54"/>
        <v>0.64900000000000002</v>
      </c>
    </row>
  </sheetData>
  <mergeCells count="39">
    <mergeCell ref="AL81:AO81"/>
    <mergeCell ref="AJ81:AJ83"/>
    <mergeCell ref="AI81:AI83"/>
    <mergeCell ref="AK81:AK83"/>
    <mergeCell ref="AM82:AO82"/>
    <mergeCell ref="AL82:AL83"/>
    <mergeCell ref="A1:D1"/>
    <mergeCell ref="T68:V68"/>
    <mergeCell ref="W68:Y68"/>
    <mergeCell ref="C44:C48"/>
    <mergeCell ref="A2:A12"/>
    <mergeCell ref="B2:B12"/>
    <mergeCell ref="B14:B24"/>
    <mergeCell ref="B26:B36"/>
    <mergeCell ref="B38:B48"/>
    <mergeCell ref="A14:A24"/>
    <mergeCell ref="A26:A36"/>
    <mergeCell ref="A38:A48"/>
    <mergeCell ref="C43:L43"/>
    <mergeCell ref="C31:L31"/>
    <mergeCell ref="C19:L19"/>
    <mergeCell ref="C2:C6"/>
    <mergeCell ref="M70:M80"/>
    <mergeCell ref="N70:N80"/>
    <mergeCell ref="O70:O74"/>
    <mergeCell ref="O76:O80"/>
    <mergeCell ref="Q68:S68"/>
    <mergeCell ref="O75:AH75"/>
    <mergeCell ref="Z68:AB68"/>
    <mergeCell ref="AC68:AE68"/>
    <mergeCell ref="AF68:AH68"/>
    <mergeCell ref="M68:P69"/>
    <mergeCell ref="C7:L7"/>
    <mergeCell ref="C8:C12"/>
    <mergeCell ref="C14:C18"/>
    <mergeCell ref="C26:C30"/>
    <mergeCell ref="C38:C42"/>
    <mergeCell ref="C20:C24"/>
    <mergeCell ref="C32:C36"/>
  </mergeCells>
  <conditionalFormatting sqref="C38:L41 C43:L47 C42:G42 J42:L42 C48:G48 J48:L48">
    <cfRule type="colorScale" priority="17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C26:L29 C31:L35 C30:G30 J30:L30 C36:G36 J36:L36">
    <cfRule type="colorScale" priority="16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C14:L17 C19:L23 C18:G18 J18:L18 C24:G24 J24:L24">
    <cfRule type="colorScale" priority="15">
      <colorScale>
        <cfvo type="min"/>
        <cfvo type="percentile" val="50"/>
        <cfvo type="max"/>
        <color rgb="FF00B050"/>
        <color rgb="FFFFEB84"/>
        <color rgb="FFFF0000"/>
      </colorScale>
    </cfRule>
  </conditionalFormatting>
  <conditionalFormatting sqref="C2:L12">
    <cfRule type="colorScale" priority="14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H18">
    <cfRule type="colorScale" priority="12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I18">
    <cfRule type="colorScale" priority="11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H24">
    <cfRule type="colorScale" priority="10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I24">
    <cfRule type="colorScale" priority="9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H30">
    <cfRule type="colorScale" priority="8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I30">
    <cfRule type="colorScale" priority="7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H36">
    <cfRule type="colorScale" priority="6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I36">
    <cfRule type="colorScale" priority="5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H42">
    <cfRule type="colorScale" priority="4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I42">
    <cfRule type="colorScale" priority="3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H48">
    <cfRule type="colorScale" priority="2">
      <colorScale>
        <cfvo type="min"/>
        <cfvo type="percentile" val="50"/>
        <cfvo type="max"/>
        <color rgb="FFF8696B"/>
        <color rgb="FFFFEB84"/>
        <color rgb="FF00B050"/>
      </colorScale>
    </cfRule>
  </conditionalFormatting>
  <conditionalFormatting sqref="I48">
    <cfRule type="colorScale" priority="1">
      <colorScale>
        <cfvo type="min"/>
        <cfvo type="percentile" val="50"/>
        <cfvo type="max"/>
        <color rgb="FFF8696B"/>
        <color rgb="FFFFEB84"/>
        <color rgb="FF00B050"/>
      </colorScale>
    </cfRule>
  </conditionalFormatting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60"/>
  <sheetViews>
    <sheetView showGridLines="0" topLeftCell="CB1" zoomScale="80" zoomScaleNormal="80" workbookViewId="0">
      <selection activeCell="CH3" sqref="CH3:DL61"/>
    </sheetView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116" x14ac:dyDescent="0.25">
      <c r="A1" s="1" t="s">
        <v>59</v>
      </c>
      <c r="B1" s="1" t="s">
        <v>60</v>
      </c>
      <c r="J1" s="1" t="s">
        <v>59</v>
      </c>
      <c r="K1" s="1" t="s">
        <v>60</v>
      </c>
    </row>
    <row r="2" spans="1:116" x14ac:dyDescent="0.25">
      <c r="A2" s="65">
        <v>2015</v>
      </c>
      <c r="B2" s="65">
        <v>100</v>
      </c>
      <c r="J2" s="65">
        <v>2016</v>
      </c>
      <c r="K2" s="65">
        <f>$B$2</f>
        <v>100</v>
      </c>
      <c r="V2" t="s">
        <v>56</v>
      </c>
      <c r="AL2" t="s">
        <v>55</v>
      </c>
      <c r="BB2" t="s">
        <v>62</v>
      </c>
      <c r="BR2" t="s">
        <v>65</v>
      </c>
      <c r="CH2" t="s">
        <v>68</v>
      </c>
      <c r="CX2" t="s">
        <v>69</v>
      </c>
    </row>
    <row r="3" spans="1:11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  <c r="AL3" s="4" t="s">
        <v>37</v>
      </c>
      <c r="AM3" s="5"/>
      <c r="AN3" s="5"/>
      <c r="AO3" s="5"/>
      <c r="AP3" s="5"/>
      <c r="AQ3" s="5"/>
      <c r="AR3" s="5"/>
      <c r="AS3" s="5"/>
      <c r="AT3" s="5"/>
      <c r="AU3" s="6" t="s">
        <v>6</v>
      </c>
      <c r="AV3" s="5"/>
      <c r="AW3" s="5"/>
      <c r="AX3" s="5"/>
      <c r="AY3" s="5"/>
      <c r="AZ3" s="7" t="s">
        <v>38</v>
      </c>
      <c r="BB3" s="4" t="s">
        <v>37</v>
      </c>
      <c r="BC3" s="5"/>
      <c r="BD3" s="5"/>
      <c r="BE3" s="5"/>
      <c r="BF3" s="5"/>
      <c r="BG3" s="5"/>
      <c r="BH3" s="5"/>
      <c r="BI3" s="5"/>
      <c r="BJ3" s="5"/>
      <c r="BK3" s="6" t="s">
        <v>6</v>
      </c>
      <c r="BL3" s="5"/>
      <c r="BM3" s="5"/>
      <c r="BN3" s="5"/>
      <c r="BO3" s="5"/>
      <c r="BP3" s="7" t="s">
        <v>57</v>
      </c>
      <c r="BR3" s="4" t="s">
        <v>37</v>
      </c>
      <c r="BS3" s="5"/>
      <c r="BT3" s="5"/>
      <c r="BU3" s="5"/>
      <c r="BV3" s="5"/>
      <c r="BW3" s="5"/>
      <c r="BX3" s="5"/>
      <c r="BY3" s="5"/>
      <c r="BZ3" s="5"/>
      <c r="CA3" s="6" t="s">
        <v>6</v>
      </c>
      <c r="CB3" s="5"/>
      <c r="CC3" s="5"/>
      <c r="CD3" s="5"/>
      <c r="CE3" s="5"/>
      <c r="CF3" s="7" t="s">
        <v>38</v>
      </c>
      <c r="CH3" s="4"/>
      <c r="CI3" s="5"/>
      <c r="CJ3" s="5"/>
      <c r="CK3" s="5"/>
      <c r="CL3" s="5"/>
      <c r="CM3" s="5"/>
      <c r="CN3" s="5"/>
      <c r="CO3" s="5"/>
      <c r="CP3" s="5"/>
      <c r="CQ3" s="6"/>
      <c r="CR3" s="5"/>
      <c r="CS3" s="5"/>
      <c r="CT3" s="5"/>
      <c r="CU3" s="5"/>
      <c r="CV3" s="7"/>
      <c r="CX3" s="4"/>
      <c r="CY3" s="5"/>
      <c r="CZ3" s="5"/>
      <c r="DA3" s="5"/>
      <c r="DB3" s="5"/>
      <c r="DC3" s="5"/>
      <c r="DD3" s="5"/>
      <c r="DE3" s="5"/>
      <c r="DF3" s="5"/>
      <c r="DG3" s="6"/>
      <c r="DH3" s="5"/>
      <c r="DI3" s="5"/>
      <c r="DJ3" s="5"/>
      <c r="DK3" s="5"/>
      <c r="DL3" s="7"/>
    </row>
    <row r="4" spans="1:116" ht="15" customHeight="1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 t="s">
        <v>0</v>
      </c>
      <c r="K4" s="160" t="s">
        <v>1</v>
      </c>
      <c r="L4" s="134" t="s">
        <v>3</v>
      </c>
      <c r="M4" s="134"/>
      <c r="N4" s="134"/>
      <c r="O4" s="134"/>
      <c r="P4" s="159" t="s">
        <v>70</v>
      </c>
      <c r="Q4" s="159" t="s">
        <v>72</v>
      </c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  <c r="AL4" s="8"/>
      <c r="AM4" s="9"/>
      <c r="AN4" s="9"/>
      <c r="AO4" s="10" t="s">
        <v>7</v>
      </c>
      <c r="AP4" s="10"/>
      <c r="AQ4" s="10"/>
      <c r="AR4" s="10"/>
      <c r="AS4" s="10"/>
      <c r="AT4" s="10"/>
      <c r="AU4" s="10"/>
      <c r="AV4" s="10"/>
      <c r="AW4" s="11"/>
      <c r="AX4" s="12"/>
      <c r="AY4" s="12" t="s">
        <v>8</v>
      </c>
      <c r="AZ4" s="12"/>
      <c r="BB4" s="8"/>
      <c r="BC4" s="9"/>
      <c r="BD4" s="9"/>
      <c r="BE4" s="10" t="s">
        <v>7</v>
      </c>
      <c r="BF4" s="10"/>
      <c r="BG4" s="10"/>
      <c r="BH4" s="10"/>
      <c r="BI4" s="10"/>
      <c r="BJ4" s="10"/>
      <c r="BK4" s="10"/>
      <c r="BL4" s="10"/>
      <c r="BM4" s="11"/>
      <c r="BN4" s="12"/>
      <c r="BO4" s="12" t="s">
        <v>8</v>
      </c>
      <c r="BP4" s="12"/>
      <c r="BR4" s="8"/>
      <c r="BS4" s="9"/>
      <c r="BT4" s="9"/>
      <c r="BU4" s="10" t="s">
        <v>7</v>
      </c>
      <c r="BV4" s="10"/>
      <c r="BW4" s="10"/>
      <c r="BX4" s="10"/>
      <c r="BY4" s="10"/>
      <c r="BZ4" s="10"/>
      <c r="CA4" s="10"/>
      <c r="CB4" s="10"/>
      <c r="CC4" s="11"/>
      <c r="CD4" s="12"/>
      <c r="CE4" s="12" t="s">
        <v>8</v>
      </c>
      <c r="CF4" s="12"/>
      <c r="CH4" s="8"/>
      <c r="CI4" s="9"/>
      <c r="CJ4" s="9"/>
      <c r="CK4" s="10"/>
      <c r="CL4" s="10"/>
      <c r="CM4" s="10"/>
      <c r="CN4" s="10"/>
      <c r="CO4" s="10"/>
      <c r="CP4" s="10"/>
      <c r="CQ4" s="10"/>
      <c r="CR4" s="10"/>
      <c r="CS4" s="11"/>
      <c r="CT4" s="12"/>
      <c r="CU4" s="12"/>
      <c r="CV4" s="12"/>
      <c r="CX4" s="8"/>
      <c r="CY4" s="9"/>
      <c r="CZ4" s="9"/>
      <c r="DA4" s="10"/>
      <c r="DB4" s="10"/>
      <c r="DC4" s="10"/>
      <c r="DD4" s="10"/>
      <c r="DE4" s="10"/>
      <c r="DF4" s="10"/>
      <c r="DG4" s="10"/>
      <c r="DH4" s="10"/>
      <c r="DI4" s="11"/>
      <c r="DJ4" s="12"/>
      <c r="DK4" s="12"/>
      <c r="DL4" s="12"/>
    </row>
    <row r="5" spans="1:116" ht="15" customHeight="1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 t="s">
        <v>2</v>
      </c>
      <c r="M5" s="57" t="s">
        <v>63</v>
      </c>
      <c r="N5" s="57" t="s">
        <v>85</v>
      </c>
      <c r="O5" s="57" t="s">
        <v>86</v>
      </c>
      <c r="P5" s="159"/>
      <c r="Q5" s="159"/>
      <c r="R5" s="63" t="s">
        <v>53</v>
      </c>
      <c r="S5" s="63" t="s">
        <v>54</v>
      </c>
      <c r="T5" s="66" t="s">
        <v>71</v>
      </c>
      <c r="U5" s="66" t="s">
        <v>73</v>
      </c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  <c r="AL5" s="8"/>
      <c r="AM5" s="13"/>
      <c r="AN5" s="14"/>
      <c r="AO5" s="9" t="s">
        <v>9</v>
      </c>
      <c r="AP5" s="15" t="s">
        <v>10</v>
      </c>
      <c r="AQ5" s="15" t="s">
        <v>11</v>
      </c>
      <c r="AR5" s="9"/>
      <c r="AS5" s="15" t="s">
        <v>12</v>
      </c>
      <c r="AT5" s="15" t="s">
        <v>13</v>
      </c>
      <c r="AU5" s="16" t="s">
        <v>14</v>
      </c>
      <c r="AV5" s="17" t="s">
        <v>15</v>
      </c>
      <c r="AW5" s="16" t="s">
        <v>14</v>
      </c>
      <c r="AX5" s="9" t="s">
        <v>16</v>
      </c>
      <c r="AY5" s="13"/>
      <c r="AZ5" s="13"/>
      <c r="BB5" s="8"/>
      <c r="BC5" s="13"/>
      <c r="BD5" s="14"/>
      <c r="BE5" s="9" t="s">
        <v>9</v>
      </c>
      <c r="BF5" s="15" t="s">
        <v>10</v>
      </c>
      <c r="BG5" s="15" t="s">
        <v>11</v>
      </c>
      <c r="BH5" s="9"/>
      <c r="BI5" s="15" t="s">
        <v>12</v>
      </c>
      <c r="BJ5" s="15" t="s">
        <v>13</v>
      </c>
      <c r="BK5" s="16" t="s">
        <v>14</v>
      </c>
      <c r="BL5" s="17" t="s">
        <v>15</v>
      </c>
      <c r="BM5" s="16" t="s">
        <v>14</v>
      </c>
      <c r="BN5" s="9" t="s">
        <v>16</v>
      </c>
      <c r="BO5" s="13"/>
      <c r="BP5" s="13"/>
      <c r="BR5" s="8"/>
      <c r="BS5" s="13"/>
      <c r="BT5" s="14"/>
      <c r="BU5" s="9" t="s">
        <v>9</v>
      </c>
      <c r="BV5" s="15" t="s">
        <v>10</v>
      </c>
      <c r="BW5" s="15" t="s">
        <v>11</v>
      </c>
      <c r="BX5" s="9"/>
      <c r="BY5" s="15" t="s">
        <v>12</v>
      </c>
      <c r="BZ5" s="15" t="s">
        <v>13</v>
      </c>
      <c r="CA5" s="16" t="s">
        <v>14</v>
      </c>
      <c r="CB5" s="17" t="s">
        <v>15</v>
      </c>
      <c r="CC5" s="16" t="s">
        <v>14</v>
      </c>
      <c r="CD5" s="9" t="s">
        <v>16</v>
      </c>
      <c r="CE5" s="13"/>
      <c r="CF5" s="13"/>
      <c r="CH5" s="8"/>
      <c r="CI5" s="13"/>
      <c r="CJ5" s="14"/>
      <c r="CK5" s="9"/>
      <c r="CL5" s="15"/>
      <c r="CM5" s="15"/>
      <c r="CN5" s="9"/>
      <c r="CO5" s="15"/>
      <c r="CP5" s="15"/>
      <c r="CQ5" s="16"/>
      <c r="CR5" s="17"/>
      <c r="CS5" s="16"/>
      <c r="CT5" s="9"/>
      <c r="CU5" s="13"/>
      <c r="CV5" s="13"/>
      <c r="CX5" s="8"/>
      <c r="CY5" s="13"/>
      <c r="CZ5" s="14"/>
      <c r="DA5" s="9"/>
      <c r="DB5" s="15"/>
      <c r="DC5" s="15"/>
      <c r="DD5" s="9"/>
      <c r="DE5" s="15"/>
      <c r="DF5" s="15"/>
      <c r="DG5" s="16"/>
      <c r="DH5" s="17"/>
      <c r="DI5" s="16"/>
      <c r="DJ5" s="9"/>
      <c r="DK5" s="13"/>
      <c r="DL5" s="13"/>
    </row>
    <row r="6" spans="1:11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 t="s">
        <v>4</v>
      </c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  <c r="AL6" s="18"/>
      <c r="AM6" s="19" t="s">
        <v>17</v>
      </c>
      <c r="AN6" s="20" t="s">
        <v>18</v>
      </c>
      <c r="AO6" s="19" t="s">
        <v>19</v>
      </c>
      <c r="AP6" s="21" t="s">
        <v>20</v>
      </c>
      <c r="AQ6" s="21" t="s">
        <v>21</v>
      </c>
      <c r="AR6" s="19" t="s">
        <v>12</v>
      </c>
      <c r="AS6" s="21" t="s">
        <v>22</v>
      </c>
      <c r="AT6" s="21" t="s">
        <v>22</v>
      </c>
      <c r="AU6" s="22" t="s">
        <v>23</v>
      </c>
      <c r="AV6" s="22" t="s">
        <v>24</v>
      </c>
      <c r="AW6" s="22" t="s">
        <v>25</v>
      </c>
      <c r="AX6" s="19" t="s">
        <v>26</v>
      </c>
      <c r="AY6" s="19" t="s">
        <v>27</v>
      </c>
      <c r="AZ6" s="19" t="s">
        <v>28</v>
      </c>
      <c r="BB6" s="18"/>
      <c r="BC6" s="19" t="s">
        <v>17</v>
      </c>
      <c r="BD6" s="20" t="s">
        <v>18</v>
      </c>
      <c r="BE6" s="19" t="s">
        <v>19</v>
      </c>
      <c r="BF6" s="21" t="s">
        <v>20</v>
      </c>
      <c r="BG6" s="21" t="s">
        <v>21</v>
      </c>
      <c r="BH6" s="19" t="s">
        <v>12</v>
      </c>
      <c r="BI6" s="21" t="s">
        <v>22</v>
      </c>
      <c r="BJ6" s="21" t="s">
        <v>22</v>
      </c>
      <c r="BK6" s="22" t="s">
        <v>23</v>
      </c>
      <c r="BL6" s="22" t="s">
        <v>24</v>
      </c>
      <c r="BM6" s="22" t="s">
        <v>25</v>
      </c>
      <c r="BN6" s="19" t="s">
        <v>26</v>
      </c>
      <c r="BO6" s="19" t="s">
        <v>27</v>
      </c>
      <c r="BP6" s="19" t="s">
        <v>28</v>
      </c>
      <c r="BR6" s="18"/>
      <c r="BS6" s="19" t="s">
        <v>17</v>
      </c>
      <c r="BT6" s="20" t="s">
        <v>18</v>
      </c>
      <c r="BU6" s="19" t="s">
        <v>19</v>
      </c>
      <c r="BV6" s="21" t="s">
        <v>20</v>
      </c>
      <c r="BW6" s="21" t="s">
        <v>21</v>
      </c>
      <c r="BX6" s="19" t="s">
        <v>12</v>
      </c>
      <c r="BY6" s="21" t="s">
        <v>22</v>
      </c>
      <c r="BZ6" s="21" t="s">
        <v>22</v>
      </c>
      <c r="CA6" s="22" t="s">
        <v>23</v>
      </c>
      <c r="CB6" s="22" t="s">
        <v>24</v>
      </c>
      <c r="CC6" s="22" t="s">
        <v>25</v>
      </c>
      <c r="CD6" s="19" t="s">
        <v>26</v>
      </c>
      <c r="CE6" s="19" t="s">
        <v>27</v>
      </c>
      <c r="CF6" s="19" t="s">
        <v>28</v>
      </c>
      <c r="CH6" s="18"/>
      <c r="CI6" s="19"/>
      <c r="CJ6" s="20"/>
      <c r="CK6" s="19"/>
      <c r="CL6" s="21"/>
      <c r="CM6" s="21"/>
      <c r="CN6" s="19"/>
      <c r="CO6" s="21"/>
      <c r="CP6" s="21"/>
      <c r="CQ6" s="22"/>
      <c r="CR6" s="22"/>
      <c r="CS6" s="22"/>
      <c r="CT6" s="19"/>
      <c r="CU6" s="19"/>
      <c r="CV6" s="19"/>
      <c r="CX6" s="18"/>
      <c r="CY6" s="19"/>
      <c r="CZ6" s="20"/>
      <c r="DA6" s="19"/>
      <c r="DB6" s="21"/>
      <c r="DC6" s="21"/>
      <c r="DD6" s="19"/>
      <c r="DE6" s="21"/>
      <c r="DF6" s="21"/>
      <c r="DG6" s="22"/>
      <c r="DH6" s="22"/>
      <c r="DI6" s="22"/>
      <c r="DJ6" s="19"/>
      <c r="DK6" s="19"/>
      <c r="DL6" s="19"/>
    </row>
    <row r="7" spans="1:116" x14ac:dyDescent="0.25">
      <c r="A7" s="2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F11" si="0">AF7</f>
        <v>1</v>
      </c>
      <c r="F7" s="58" t="str">
        <f t="shared" si="0"/>
        <v>NA</v>
      </c>
      <c r="G7" s="68" t="s">
        <v>30</v>
      </c>
      <c r="H7" s="68" t="s">
        <v>30</v>
      </c>
      <c r="J7" s="2">
        <v>0</v>
      </c>
      <c r="K7" s="3">
        <v>0.8</v>
      </c>
      <c r="L7" s="61" t="str">
        <f>AS7</f>
        <v>NA</v>
      </c>
      <c r="M7" s="58" t="str">
        <f>AU7</f>
        <v>NA</v>
      </c>
      <c r="N7" s="58">
        <f t="shared" ref="N7:O11" si="1">AV7</f>
        <v>1</v>
      </c>
      <c r="O7" s="58" t="str">
        <f t="shared" si="1"/>
        <v>NA</v>
      </c>
      <c r="P7" s="68" t="s">
        <v>30</v>
      </c>
      <c r="Q7" s="68" t="s">
        <v>30</v>
      </c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11019.62032413256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  <c r="AL7" s="9" t="s">
        <v>29</v>
      </c>
      <c r="AM7" s="23">
        <v>0</v>
      </c>
      <c r="AN7" s="24" t="s">
        <v>39</v>
      </c>
      <c r="AO7" s="25">
        <v>2174.6362389405977</v>
      </c>
      <c r="AP7" s="26">
        <v>624.6719580377719</v>
      </c>
      <c r="AQ7" s="26">
        <v>9829.1954635444527</v>
      </c>
      <c r="AR7" s="27">
        <v>12003.831702485129</v>
      </c>
      <c r="AS7" s="28" t="s">
        <v>30</v>
      </c>
      <c r="AT7" s="28" t="s">
        <v>30</v>
      </c>
      <c r="AU7" s="29" t="s">
        <v>30</v>
      </c>
      <c r="AV7" s="30">
        <v>1</v>
      </c>
      <c r="AW7" s="29" t="s">
        <v>30</v>
      </c>
      <c r="AX7" s="31"/>
      <c r="AY7" s="31"/>
      <c r="AZ7" s="31"/>
      <c r="BB7" s="9" t="s">
        <v>29</v>
      </c>
      <c r="BC7" s="23">
        <v>0</v>
      </c>
      <c r="BD7" s="24" t="s">
        <v>39</v>
      </c>
      <c r="BE7" s="25">
        <v>2447.8429069122321</v>
      </c>
      <c r="BF7" s="26">
        <v>344.19943574115979</v>
      </c>
      <c r="BG7" s="26">
        <v>5800.0908408382911</v>
      </c>
      <c r="BH7" s="27">
        <v>8247.9337477504214</v>
      </c>
      <c r="BI7" s="28" t="s">
        <v>30</v>
      </c>
      <c r="BJ7" s="28" t="s">
        <v>30</v>
      </c>
      <c r="BK7" s="29" t="s">
        <v>30</v>
      </c>
      <c r="BL7" s="30">
        <v>1</v>
      </c>
      <c r="BM7" s="29" t="s">
        <v>30</v>
      </c>
      <c r="BN7" s="31"/>
      <c r="BO7" s="31"/>
      <c r="BP7" s="31"/>
      <c r="BR7" s="9" t="s">
        <v>29</v>
      </c>
      <c r="BS7" s="23">
        <v>0</v>
      </c>
      <c r="BT7" s="24" t="s">
        <v>39</v>
      </c>
      <c r="BU7" s="25">
        <v>2459.2803847143705</v>
      </c>
      <c r="BV7" s="26">
        <v>238.19184128917288</v>
      </c>
      <c r="BW7" s="26">
        <v>3987.9574821367687</v>
      </c>
      <c r="BX7" s="27">
        <v>6447.2378668510264</v>
      </c>
      <c r="BY7" s="28" t="s">
        <v>30</v>
      </c>
      <c r="BZ7" s="28" t="s">
        <v>30</v>
      </c>
      <c r="CA7" s="29" t="s">
        <v>30</v>
      </c>
      <c r="CB7" s="30">
        <v>1</v>
      </c>
      <c r="CC7" s="29" t="s">
        <v>30</v>
      </c>
      <c r="CD7" s="31"/>
      <c r="CE7" s="31"/>
      <c r="CF7" s="31"/>
      <c r="CH7" s="9"/>
      <c r="CI7" s="23"/>
      <c r="CJ7" s="24"/>
      <c r="CK7" s="25"/>
      <c r="CL7" s="26"/>
      <c r="CM7" s="26"/>
      <c r="CN7" s="27"/>
      <c r="CO7" s="28"/>
      <c r="CP7" s="28"/>
      <c r="CQ7" s="29"/>
      <c r="CR7" s="30"/>
      <c r="CS7" s="29"/>
      <c r="CT7" s="31"/>
      <c r="CU7" s="31"/>
      <c r="CV7" s="31"/>
      <c r="CX7" s="9"/>
      <c r="CY7" s="23"/>
      <c r="CZ7" s="24"/>
      <c r="DA7" s="25"/>
      <c r="DB7" s="26"/>
      <c r="DC7" s="26"/>
      <c r="DD7" s="27"/>
      <c r="DE7" s="28"/>
      <c r="DF7" s="28"/>
      <c r="DG7" s="29"/>
      <c r="DH7" s="30"/>
      <c r="DI7" s="29"/>
      <c r="DJ7" s="31"/>
      <c r="DK7" s="31"/>
      <c r="DL7" s="31"/>
    </row>
    <row r="8" spans="1:116" x14ac:dyDescent="0.25">
      <c r="A8" s="2">
        <v>1</v>
      </c>
      <c r="B8" s="3">
        <v>0.9</v>
      </c>
      <c r="C8" s="61">
        <f t="shared" ref="C8:C11" si="2">AC8</f>
        <v>644.27115627666899</v>
      </c>
      <c r="D8" s="58">
        <f t="shared" ref="D8:D11" si="3">AE8</f>
        <v>5.1000000000000004E-3</v>
      </c>
      <c r="E8" s="58">
        <f t="shared" si="0"/>
        <v>0.98809999999999998</v>
      </c>
      <c r="F8" s="58">
        <f t="shared" si="0"/>
        <v>6.7999999999999996E-3</v>
      </c>
      <c r="G8" s="68">
        <f t="shared" ref="G8:H11" si="4">AH8</f>
        <v>6.5059256987844964</v>
      </c>
      <c r="H8" s="68">
        <f t="shared" si="4"/>
        <v>13.653780891226765</v>
      </c>
      <c r="J8" s="2">
        <v>1</v>
      </c>
      <c r="K8" s="3">
        <v>0.9</v>
      </c>
      <c r="L8" s="61">
        <f>AS8</f>
        <v>566.26623276981479</v>
      </c>
      <c r="M8" s="58">
        <f>AU8</f>
        <v>6.0000000000000001E-3</v>
      </c>
      <c r="N8" s="58">
        <f t="shared" si="1"/>
        <v>0.98809999999999998</v>
      </c>
      <c r="O8" s="58">
        <f t="shared" si="1"/>
        <v>5.8999999999999999E-3</v>
      </c>
      <c r="P8" s="68">
        <f>AX8</f>
        <v>7.2853877382346814</v>
      </c>
      <c r="Q8" s="68">
        <f>AY8</f>
        <v>16.704919953937054</v>
      </c>
      <c r="R8" s="64">
        <f t="shared" ref="R8:S11" si="5">(L8-C8)/C8</f>
        <v>-0.12107467911128492</v>
      </c>
      <c r="S8" s="64">
        <f t="shared" si="5"/>
        <v>0.17647058823529405</v>
      </c>
      <c r="T8" s="64">
        <f t="shared" ref="T8:U11" si="6">(P8-G8)/G8</f>
        <v>0.11980801434541621</v>
      </c>
      <c r="U8" s="64">
        <f t="shared" si="6"/>
        <v>0.22346477411768037</v>
      </c>
      <c r="V8" s="9" t="s">
        <v>29</v>
      </c>
      <c r="W8" s="23">
        <v>1</v>
      </c>
      <c r="X8" s="24" t="s">
        <v>40</v>
      </c>
      <c r="Y8" s="32">
        <v>2268.5646491364246</v>
      </c>
      <c r="Z8" s="33">
        <v>669.92273948402055</v>
      </c>
      <c r="AA8" s="33">
        <v>10796.521725613336</v>
      </c>
      <c r="AB8" s="34">
        <v>13065.086374749771</v>
      </c>
      <c r="AC8" s="35">
        <v>644.27115627666899</v>
      </c>
      <c r="AD8" s="35">
        <v>129.17018832337089</v>
      </c>
      <c r="AE8" s="36">
        <v>5.1000000000000004E-3</v>
      </c>
      <c r="AF8" s="36">
        <v>0.98809999999999998</v>
      </c>
      <c r="AG8" s="36">
        <v>6.7999999999999996E-3</v>
      </c>
      <c r="AH8" s="37">
        <v>6.5059256987844964</v>
      </c>
      <c r="AI8" s="37">
        <v>13.653780891226765</v>
      </c>
      <c r="AJ8" s="37">
        <v>8.0091952749088211</v>
      </c>
      <c r="AL8" s="9" t="s">
        <v>29</v>
      </c>
      <c r="AM8" s="23">
        <v>1</v>
      </c>
      <c r="AN8" s="24" t="s">
        <v>40</v>
      </c>
      <c r="AO8" s="32">
        <v>2268.1531950576918</v>
      </c>
      <c r="AP8" s="33">
        <v>611.83572207104294</v>
      </c>
      <c r="AQ8" s="33">
        <v>9631.205002291792</v>
      </c>
      <c r="AR8" s="34">
        <v>11899.35819734956</v>
      </c>
      <c r="AS8" s="35">
        <v>566.26623276981479</v>
      </c>
      <c r="AT8" s="35">
        <v>104.47350513556921</v>
      </c>
      <c r="AU8" s="36">
        <v>6.0000000000000001E-3</v>
      </c>
      <c r="AV8" s="36">
        <v>0.98809999999999998</v>
      </c>
      <c r="AW8" s="36">
        <v>5.8999999999999999E-3</v>
      </c>
      <c r="AX8" s="37">
        <v>7.2853877382346814</v>
      </c>
      <c r="AY8" s="37">
        <v>16.704919953937054</v>
      </c>
      <c r="AZ8" s="37">
        <v>8.8319364737787787</v>
      </c>
      <c r="BB8" s="9" t="s">
        <v>29</v>
      </c>
      <c r="BC8" s="23">
        <v>1</v>
      </c>
      <c r="BD8" s="24" t="s">
        <v>40</v>
      </c>
      <c r="BE8" s="32">
        <v>2449.5294581185121</v>
      </c>
      <c r="BF8" s="33">
        <v>344.09083300471406</v>
      </c>
      <c r="BG8" s="33">
        <v>5798.4684133187648</v>
      </c>
      <c r="BH8" s="34">
        <v>8247.99787143717</v>
      </c>
      <c r="BI8" s="35" t="s">
        <v>61</v>
      </c>
      <c r="BJ8" s="35">
        <v>-6.4123686748644104E-2</v>
      </c>
      <c r="BK8" s="36">
        <v>0</v>
      </c>
      <c r="BL8" s="36">
        <v>1</v>
      </c>
      <c r="BM8" s="36">
        <v>0</v>
      </c>
      <c r="BN8" s="37">
        <v>15.529546137382589</v>
      </c>
      <c r="BO8" s="37" t="s">
        <v>61</v>
      </c>
      <c r="BP8" s="37" t="s">
        <v>61</v>
      </c>
      <c r="BR8" s="9" t="s">
        <v>29</v>
      </c>
      <c r="BS8" s="23">
        <v>1</v>
      </c>
      <c r="BT8" s="24" t="s">
        <v>40</v>
      </c>
      <c r="BU8" s="32">
        <v>2459.2803847143705</v>
      </c>
      <c r="BV8" s="33">
        <v>238.19184128917288</v>
      </c>
      <c r="BW8" s="33">
        <v>3987.9574821367687</v>
      </c>
      <c r="BX8" s="34">
        <v>6447.2378668510264</v>
      </c>
      <c r="BY8" s="35" t="s">
        <v>61</v>
      </c>
      <c r="BZ8" s="35">
        <v>0</v>
      </c>
      <c r="CA8" s="36">
        <v>0</v>
      </c>
      <c r="CB8" s="36">
        <v>1</v>
      </c>
      <c r="CC8" s="36">
        <v>0</v>
      </c>
      <c r="CD8" s="37" t="e">
        <v>#DIV/0!</v>
      </c>
      <c r="CE8" s="37" t="s">
        <v>61</v>
      </c>
      <c r="CF8" s="37" t="s">
        <v>61</v>
      </c>
      <c r="CH8" s="9"/>
      <c r="CI8" s="23"/>
      <c r="CJ8" s="24"/>
      <c r="CK8" s="32"/>
      <c r="CL8" s="33"/>
      <c r="CM8" s="33"/>
      <c r="CN8" s="34"/>
      <c r="CO8" s="35"/>
      <c r="CP8" s="35"/>
      <c r="CQ8" s="36"/>
      <c r="CR8" s="36"/>
      <c r="CS8" s="36"/>
      <c r="CT8" s="37"/>
      <c r="CU8" s="37"/>
      <c r="CV8" s="37"/>
      <c r="CX8" s="9"/>
      <c r="CY8" s="23"/>
      <c r="CZ8" s="24"/>
      <c r="DA8" s="32"/>
      <c r="DB8" s="33"/>
      <c r="DC8" s="33"/>
      <c r="DD8" s="34"/>
      <c r="DE8" s="35"/>
      <c r="DF8" s="35"/>
      <c r="DG8" s="36"/>
      <c r="DH8" s="36"/>
      <c r="DI8" s="36"/>
      <c r="DJ8" s="37"/>
      <c r="DK8" s="37"/>
      <c r="DL8" s="37"/>
    </row>
    <row r="9" spans="1:116" x14ac:dyDescent="0.25">
      <c r="A9" s="2">
        <v>2</v>
      </c>
      <c r="B9" s="3">
        <v>0.92</v>
      </c>
      <c r="C9" s="61">
        <f t="shared" si="2"/>
        <v>452.36414410074565</v>
      </c>
      <c r="D9" s="58">
        <f t="shared" si="3"/>
        <v>4.7999999999999996E-3</v>
      </c>
      <c r="E9" s="58">
        <f t="shared" si="0"/>
        <v>0.97250000000000003</v>
      </c>
      <c r="F9" s="58">
        <f t="shared" si="0"/>
        <v>2.2700000000000001E-2</v>
      </c>
      <c r="G9" s="68">
        <f t="shared" si="4"/>
        <v>5.930305738873443</v>
      </c>
      <c r="H9" s="68">
        <f t="shared" si="4"/>
        <v>6.939528863109123</v>
      </c>
      <c r="J9" s="2">
        <v>2</v>
      </c>
      <c r="K9" s="3">
        <v>0.92</v>
      </c>
      <c r="L9" s="61">
        <f>AS9</f>
        <v>431.98272085412646</v>
      </c>
      <c r="M9" s="58">
        <f>AU9</f>
        <v>5.7999999999999996E-3</v>
      </c>
      <c r="N9" s="58">
        <f t="shared" si="1"/>
        <v>0.97250000000000003</v>
      </c>
      <c r="O9" s="58">
        <f t="shared" si="1"/>
        <v>2.1700000000000001E-2</v>
      </c>
      <c r="P9" s="68">
        <f t="shared" ref="P9:Q11" si="7">AX9</f>
        <v>6.5933930726642993</v>
      </c>
      <c r="Q9" s="68">
        <f t="shared" si="7"/>
        <v>7.9550768498932944</v>
      </c>
      <c r="R9" s="64">
        <f t="shared" si="5"/>
        <v>-4.5055346477858915E-2</v>
      </c>
      <c r="S9" s="64">
        <f t="shared" si="5"/>
        <v>0.20833333333333334</v>
      </c>
      <c r="T9" s="64">
        <f t="shared" si="6"/>
        <v>0.11181334706645671</v>
      </c>
      <c r="U9" s="64">
        <f t="shared" si="6"/>
        <v>0.14634249771376764</v>
      </c>
      <c r="V9" s="9" t="s">
        <v>29</v>
      </c>
      <c r="W9" s="23">
        <v>2</v>
      </c>
      <c r="X9" s="24" t="s">
        <v>41</v>
      </c>
      <c r="Y9" s="32">
        <v>2275.6898536441004</v>
      </c>
      <c r="Z9" s="33">
        <v>667.31989918697195</v>
      </c>
      <c r="AA9" s="33">
        <v>10755.990425093725</v>
      </c>
      <c r="AB9" s="34">
        <v>13031.680278737864</v>
      </c>
      <c r="AC9" s="35">
        <v>452.36414410074565</v>
      </c>
      <c r="AD9" s="35">
        <v>162.57628433527861</v>
      </c>
      <c r="AE9" s="36">
        <v>4.7999999999999996E-3</v>
      </c>
      <c r="AF9" s="36">
        <v>0.97250000000000003</v>
      </c>
      <c r="AG9" s="36">
        <v>2.2700000000000001E-2</v>
      </c>
      <c r="AH9" s="37">
        <v>5.930305738873443</v>
      </c>
      <c r="AI9" s="37">
        <v>6.939528863109123</v>
      </c>
      <c r="AJ9" s="37">
        <v>3.6773400810649264</v>
      </c>
      <c r="AL9" s="9" t="s">
        <v>29</v>
      </c>
      <c r="AM9" s="23">
        <v>2</v>
      </c>
      <c r="AN9" s="24" t="s">
        <v>41</v>
      </c>
      <c r="AO9" s="32">
        <v>2275.3116053588215</v>
      </c>
      <c r="AP9" s="33">
        <v>609.40282948609854</v>
      </c>
      <c r="AQ9" s="33">
        <v>9594.0379970691592</v>
      </c>
      <c r="AR9" s="34">
        <v>11869.349602428081</v>
      </c>
      <c r="AS9" s="35">
        <v>431.98272085412646</v>
      </c>
      <c r="AT9" s="35">
        <v>134.48210005704823</v>
      </c>
      <c r="AU9" s="36">
        <v>5.7999999999999996E-3</v>
      </c>
      <c r="AV9" s="36">
        <v>0.97250000000000003</v>
      </c>
      <c r="AW9" s="36">
        <v>2.1700000000000001E-2</v>
      </c>
      <c r="AX9" s="37">
        <v>6.5933930726642993</v>
      </c>
      <c r="AY9" s="37">
        <v>7.9550768498932944</v>
      </c>
      <c r="AZ9" s="37">
        <v>4.1044940785927038</v>
      </c>
      <c r="BB9" s="9" t="s">
        <v>29</v>
      </c>
      <c r="BC9" s="23">
        <v>2</v>
      </c>
      <c r="BD9" s="24" t="s">
        <v>41</v>
      </c>
      <c r="BE9" s="32">
        <v>2449.7278805264727</v>
      </c>
      <c r="BF9" s="33">
        <v>344.07253255907358</v>
      </c>
      <c r="BG9" s="33">
        <v>5798.1654435754526</v>
      </c>
      <c r="BH9" s="34">
        <v>8247.8933241018185</v>
      </c>
      <c r="BI9" s="35">
        <v>39.380534269739655</v>
      </c>
      <c r="BJ9" s="35">
        <v>4.0423648602882167E-2</v>
      </c>
      <c r="BK9" s="36">
        <v>0</v>
      </c>
      <c r="BL9" s="36">
        <v>0.99950000000000006</v>
      </c>
      <c r="BM9" s="36">
        <v>5.0000000000000001E-4</v>
      </c>
      <c r="BN9" s="37">
        <v>14.853635529486413</v>
      </c>
      <c r="BO9" s="37">
        <v>10.576208221828226</v>
      </c>
      <c r="BP9" s="37">
        <v>11.306257994607586</v>
      </c>
      <c r="BR9" s="9" t="s">
        <v>29</v>
      </c>
      <c r="BS9" s="23">
        <v>2</v>
      </c>
      <c r="BT9" s="24" t="s">
        <v>41</v>
      </c>
      <c r="BU9" s="32">
        <v>2459.2803847143705</v>
      </c>
      <c r="BV9" s="33">
        <v>238.19184128917288</v>
      </c>
      <c r="BW9" s="33">
        <v>3987.9574821367687</v>
      </c>
      <c r="BX9" s="34">
        <v>6447.2378668510264</v>
      </c>
      <c r="BY9" s="35" t="s">
        <v>61</v>
      </c>
      <c r="BZ9" s="35">
        <v>0</v>
      </c>
      <c r="CA9" s="36">
        <v>0</v>
      </c>
      <c r="CB9" s="36">
        <v>1</v>
      </c>
      <c r="CC9" s="36">
        <v>0</v>
      </c>
      <c r="CD9" s="37" t="e">
        <v>#DIV/0!</v>
      </c>
      <c r="CE9" s="37" t="s">
        <v>61</v>
      </c>
      <c r="CF9" s="37" t="s">
        <v>61</v>
      </c>
      <c r="CH9" s="9"/>
      <c r="CI9" s="23"/>
      <c r="CJ9" s="24"/>
      <c r="CK9" s="32"/>
      <c r="CL9" s="33"/>
      <c r="CM9" s="33"/>
      <c r="CN9" s="34"/>
      <c r="CO9" s="35"/>
      <c r="CP9" s="35"/>
      <c r="CQ9" s="36"/>
      <c r="CR9" s="36"/>
      <c r="CS9" s="36"/>
      <c r="CT9" s="37"/>
      <c r="CU9" s="37"/>
      <c r="CV9" s="37"/>
      <c r="CX9" s="9"/>
      <c r="CY9" s="23"/>
      <c r="CZ9" s="24"/>
      <c r="DA9" s="32"/>
      <c r="DB9" s="33"/>
      <c r="DC9" s="33"/>
      <c r="DD9" s="34"/>
      <c r="DE9" s="35"/>
      <c r="DF9" s="35"/>
      <c r="DG9" s="36"/>
      <c r="DH9" s="36"/>
      <c r="DI9" s="36"/>
      <c r="DJ9" s="37"/>
      <c r="DK9" s="37"/>
      <c r="DL9" s="37"/>
    </row>
    <row r="10" spans="1:116" x14ac:dyDescent="0.25">
      <c r="A10" s="2">
        <v>3</v>
      </c>
      <c r="B10" s="3">
        <v>0.95</v>
      </c>
      <c r="C10" s="61">
        <f t="shared" si="2"/>
        <v>360.17306330420803</v>
      </c>
      <c r="D10" s="58">
        <f t="shared" si="3"/>
        <v>1.2E-2</v>
      </c>
      <c r="E10" s="58">
        <f t="shared" si="0"/>
        <v>0.91759999999999997</v>
      </c>
      <c r="F10" s="58">
        <f t="shared" si="0"/>
        <v>7.0400000000000004E-2</v>
      </c>
      <c r="G10" s="68">
        <f t="shared" si="4"/>
        <v>5.8094614472614037</v>
      </c>
      <c r="H10" s="68">
        <f t="shared" si="4"/>
        <v>7.9439736819810163</v>
      </c>
      <c r="J10" s="2">
        <v>3</v>
      </c>
      <c r="K10" s="3">
        <v>0.95</v>
      </c>
      <c r="L10" s="61">
        <f>AS10</f>
        <v>326.90495866557114</v>
      </c>
      <c r="M10" s="58">
        <f>AU10</f>
        <v>1.54E-2</v>
      </c>
      <c r="N10" s="58">
        <f t="shared" si="1"/>
        <v>0.91759999999999997</v>
      </c>
      <c r="O10" s="58">
        <f t="shared" si="1"/>
        <v>6.7000000000000004E-2</v>
      </c>
      <c r="P10" s="68">
        <f t="shared" si="7"/>
        <v>6.4360265325665287</v>
      </c>
      <c r="Q10" s="68">
        <f t="shared" si="7"/>
        <v>8.6850805446443236</v>
      </c>
      <c r="R10" s="64">
        <f t="shared" si="5"/>
        <v>-9.236699805764792E-2</v>
      </c>
      <c r="S10" s="64">
        <f t="shared" si="5"/>
        <v>0.28333333333333333</v>
      </c>
      <c r="T10" s="64">
        <f t="shared" si="6"/>
        <v>0.10785252488429707</v>
      </c>
      <c r="U10" s="64">
        <f t="shared" si="6"/>
        <v>9.3291706686331174E-2</v>
      </c>
      <c r="V10" s="9" t="s">
        <v>29</v>
      </c>
      <c r="W10" s="23">
        <v>3</v>
      </c>
      <c r="X10" s="24" t="s">
        <v>42</v>
      </c>
      <c r="Y10" s="32">
        <v>2296.0769218996302</v>
      </c>
      <c r="Z10" s="33">
        <v>663.45615385681015</v>
      </c>
      <c r="AA10" s="33">
        <v>10696.311183327116</v>
      </c>
      <c r="AB10" s="34">
        <v>12992.388105226748</v>
      </c>
      <c r="AC10" s="35">
        <v>360.17306330420803</v>
      </c>
      <c r="AD10" s="35">
        <v>201.86845784639445</v>
      </c>
      <c r="AE10" s="36">
        <v>1.2E-2</v>
      </c>
      <c r="AF10" s="36">
        <v>0.91759999999999997</v>
      </c>
      <c r="AG10" s="36">
        <v>7.0400000000000004E-2</v>
      </c>
      <c r="AH10" s="37">
        <v>5.8094614472614037</v>
      </c>
      <c r="AI10" s="37">
        <v>7.9439736819810163</v>
      </c>
      <c r="AJ10" s="37">
        <v>6.6064838369967651</v>
      </c>
      <c r="AL10" s="9" t="s">
        <v>29</v>
      </c>
      <c r="AM10" s="23">
        <v>3</v>
      </c>
      <c r="AN10" s="24" t="s">
        <v>42</v>
      </c>
      <c r="AO10" s="32">
        <v>2295.8918711504266</v>
      </c>
      <c r="AP10" s="33">
        <v>605.83181939069345</v>
      </c>
      <c r="AQ10" s="33">
        <v>9539.7906085216127</v>
      </c>
      <c r="AR10" s="34">
        <v>11835.682479672152</v>
      </c>
      <c r="AS10" s="35">
        <v>326.90495866557114</v>
      </c>
      <c r="AT10" s="35">
        <v>168.14922281297731</v>
      </c>
      <c r="AU10" s="36">
        <v>1.54E-2</v>
      </c>
      <c r="AV10" s="36">
        <v>0.91759999999999997</v>
      </c>
      <c r="AW10" s="36">
        <v>6.7000000000000004E-2</v>
      </c>
      <c r="AX10" s="37">
        <v>6.4360265325665287</v>
      </c>
      <c r="AY10" s="37">
        <v>8.6850805446443236</v>
      </c>
      <c r="AZ10" s="37">
        <v>7.2375100124881557</v>
      </c>
      <c r="BB10" s="9" t="s">
        <v>29</v>
      </c>
      <c r="BC10" s="23">
        <v>3</v>
      </c>
      <c r="BD10" s="24" t="s">
        <v>42</v>
      </c>
      <c r="BE10" s="32">
        <v>2450.1454432153564</v>
      </c>
      <c r="BF10" s="33">
        <v>344.04459476142915</v>
      </c>
      <c r="BG10" s="33">
        <v>5797.6962947928714</v>
      </c>
      <c r="BH10" s="34">
        <v>8247.8417380081191</v>
      </c>
      <c r="BI10" s="35">
        <v>22.795607824274754</v>
      </c>
      <c r="BJ10" s="35">
        <v>9.2009742302252562E-2</v>
      </c>
      <c r="BK10" s="36">
        <v>1.1999999999999999E-3</v>
      </c>
      <c r="BL10" s="36">
        <v>0.99709999999999999</v>
      </c>
      <c r="BM10" s="36">
        <v>1.6999999999999999E-3</v>
      </c>
      <c r="BN10" s="37">
        <v>14.870328947348421</v>
      </c>
      <c r="BO10" s="37">
        <v>12.969536821949216</v>
      </c>
      <c r="BP10" s="37">
        <v>14.990427902426331</v>
      </c>
      <c r="BR10" s="9" t="s">
        <v>29</v>
      </c>
      <c r="BS10" s="23">
        <v>3</v>
      </c>
      <c r="BT10" s="24" t="s">
        <v>42</v>
      </c>
      <c r="BU10" s="32">
        <v>2459.2803847143705</v>
      </c>
      <c r="BV10" s="33">
        <v>238.19184128917288</v>
      </c>
      <c r="BW10" s="33">
        <v>3987.9574821367687</v>
      </c>
      <c r="BX10" s="34">
        <v>6447.2378668510264</v>
      </c>
      <c r="BY10" s="35" t="s">
        <v>61</v>
      </c>
      <c r="BZ10" s="35">
        <v>0</v>
      </c>
      <c r="CA10" s="36">
        <v>0</v>
      </c>
      <c r="CB10" s="36">
        <v>1</v>
      </c>
      <c r="CC10" s="36">
        <v>0</v>
      </c>
      <c r="CD10" s="37" t="e">
        <v>#DIV/0!</v>
      </c>
      <c r="CE10" s="37" t="s">
        <v>61</v>
      </c>
      <c r="CF10" s="37" t="s">
        <v>61</v>
      </c>
      <c r="CH10" s="9"/>
      <c r="CI10" s="23"/>
      <c r="CJ10" s="24"/>
      <c r="CK10" s="32"/>
      <c r="CL10" s="33"/>
      <c r="CM10" s="33"/>
      <c r="CN10" s="34"/>
      <c r="CO10" s="35"/>
      <c r="CP10" s="35"/>
      <c r="CQ10" s="36"/>
      <c r="CR10" s="36"/>
      <c r="CS10" s="36"/>
      <c r="CT10" s="37"/>
      <c r="CU10" s="37"/>
      <c r="CV10" s="37"/>
      <c r="CX10" s="9"/>
      <c r="CY10" s="23"/>
      <c r="CZ10" s="24"/>
      <c r="DA10" s="32"/>
      <c r="DB10" s="33"/>
      <c r="DC10" s="33"/>
      <c r="DD10" s="34"/>
      <c r="DE10" s="35"/>
      <c r="DF10" s="35"/>
      <c r="DG10" s="36"/>
      <c r="DH10" s="36"/>
      <c r="DI10" s="36"/>
      <c r="DJ10" s="37"/>
      <c r="DK10" s="37"/>
      <c r="DL10" s="37"/>
    </row>
    <row r="11" spans="1:116" x14ac:dyDescent="0.25">
      <c r="A11" s="2">
        <v>4</v>
      </c>
      <c r="B11" s="3">
        <v>0.98</v>
      </c>
      <c r="C11" s="61">
        <f t="shared" si="2"/>
        <v>361.69273320061325</v>
      </c>
      <c r="D11" s="58">
        <f t="shared" si="3"/>
        <v>3.1300000000000001E-2</v>
      </c>
      <c r="E11" s="58">
        <f t="shared" si="0"/>
        <v>0.84179999999999999</v>
      </c>
      <c r="F11" s="58">
        <f t="shared" si="0"/>
        <v>0.12690000000000001</v>
      </c>
      <c r="G11" s="68">
        <f t="shared" si="4"/>
        <v>5.9535901065773631</v>
      </c>
      <c r="H11" s="68">
        <f t="shared" si="4"/>
        <v>9.525695046506728</v>
      </c>
      <c r="J11" s="2">
        <v>4</v>
      </c>
      <c r="K11" s="3">
        <v>0.98</v>
      </c>
      <c r="L11" s="61">
        <f>AS11</f>
        <v>306.43589557346803</v>
      </c>
      <c r="M11" s="58">
        <f>AU11</f>
        <v>3.85E-2</v>
      </c>
      <c r="N11" s="58">
        <f t="shared" si="1"/>
        <v>0.84179999999999999</v>
      </c>
      <c r="O11" s="58">
        <f t="shared" si="1"/>
        <v>0.1197</v>
      </c>
      <c r="P11" s="68">
        <f t="shared" si="7"/>
        <v>6.59634445519991</v>
      </c>
      <c r="Q11" s="68">
        <f t="shared" si="7"/>
        <v>10.60375009625349</v>
      </c>
      <c r="R11" s="64">
        <f t="shared" si="5"/>
        <v>-0.15277287198495346</v>
      </c>
      <c r="S11" s="64">
        <f t="shared" si="5"/>
        <v>0.23003194888178907</v>
      </c>
      <c r="T11" s="64">
        <f t="shared" si="6"/>
        <v>0.10796079963792762</v>
      </c>
      <c r="U11" s="64">
        <f t="shared" si="6"/>
        <v>0.11317337417200939</v>
      </c>
      <c r="V11" s="19" t="s">
        <v>29</v>
      </c>
      <c r="W11" s="38">
        <v>4</v>
      </c>
      <c r="X11" s="39" t="s">
        <v>43</v>
      </c>
      <c r="Y11" s="40">
        <v>2318.0568838817135</v>
      </c>
      <c r="Z11" s="41">
        <v>660.27032756216727</v>
      </c>
      <c r="AA11" s="41">
        <v>10646.116144822761</v>
      </c>
      <c r="AB11" s="42">
        <v>12964.173028704477</v>
      </c>
      <c r="AC11" s="43">
        <v>361.69273320061325</v>
      </c>
      <c r="AD11" s="35">
        <v>230.08353436866491</v>
      </c>
      <c r="AE11" s="44">
        <v>3.1300000000000001E-2</v>
      </c>
      <c r="AF11" s="44">
        <v>0.84179999999999999</v>
      </c>
      <c r="AG11" s="44">
        <v>0.12690000000000001</v>
      </c>
      <c r="AH11" s="45">
        <v>5.9535901065773631</v>
      </c>
      <c r="AI11" s="45">
        <v>9.525695046506728</v>
      </c>
      <c r="AJ11" s="45">
        <v>8.1662645549397652</v>
      </c>
      <c r="AL11" s="19" t="s">
        <v>29</v>
      </c>
      <c r="AM11" s="38">
        <v>4</v>
      </c>
      <c r="AN11" s="39" t="s">
        <v>43</v>
      </c>
      <c r="AO11" s="40">
        <v>2317.6156291428833</v>
      </c>
      <c r="AP11" s="41">
        <v>602.99640862197771</v>
      </c>
      <c r="AQ11" s="41">
        <v>9496.01658648376</v>
      </c>
      <c r="AR11" s="42">
        <v>11813.632215626751</v>
      </c>
      <c r="AS11" s="43">
        <v>306.43589557346803</v>
      </c>
      <c r="AT11" s="35">
        <v>190.1994868583788</v>
      </c>
      <c r="AU11" s="44">
        <v>3.85E-2</v>
      </c>
      <c r="AV11" s="44">
        <v>0.84179999999999999</v>
      </c>
      <c r="AW11" s="44">
        <v>0.1197</v>
      </c>
      <c r="AX11" s="45">
        <v>6.59634445519991</v>
      </c>
      <c r="AY11" s="45">
        <v>10.60375009625349</v>
      </c>
      <c r="AZ11" s="45">
        <v>9.0312256417171568</v>
      </c>
      <c r="BB11" s="19" t="s">
        <v>29</v>
      </c>
      <c r="BC11" s="38">
        <v>4</v>
      </c>
      <c r="BD11" s="39" t="s">
        <v>43</v>
      </c>
      <c r="BE11" s="40">
        <v>2450.6820613142436</v>
      </c>
      <c r="BF11" s="41">
        <v>344.02792566703505</v>
      </c>
      <c r="BG11" s="41">
        <v>5797.4126889005956</v>
      </c>
      <c r="BH11" s="42">
        <v>8248.0947502147319</v>
      </c>
      <c r="BI11" s="43">
        <v>-53.401412548529436</v>
      </c>
      <c r="BJ11" s="35">
        <v>-0.16100246431051346</v>
      </c>
      <c r="BK11" s="44">
        <v>2.8E-3</v>
      </c>
      <c r="BL11" s="44">
        <v>0.99650000000000005</v>
      </c>
      <c r="BM11" s="44">
        <v>6.9999999999999999E-4</v>
      </c>
      <c r="BN11" s="45">
        <v>16.553863768646735</v>
      </c>
      <c r="BO11" s="45">
        <v>24.405742221318643</v>
      </c>
      <c r="BP11" s="45">
        <v>20.150883624794552</v>
      </c>
      <c r="BR11" s="19" t="s">
        <v>29</v>
      </c>
      <c r="BS11" s="38">
        <v>4</v>
      </c>
      <c r="BT11" s="39" t="s">
        <v>43</v>
      </c>
      <c r="BU11" s="40">
        <v>2459.2803847143705</v>
      </c>
      <c r="BV11" s="41">
        <v>238.19184128917288</v>
      </c>
      <c r="BW11" s="41">
        <v>3987.9574821367687</v>
      </c>
      <c r="BX11" s="42">
        <v>6447.2378668510264</v>
      </c>
      <c r="BY11" s="43" t="s">
        <v>61</v>
      </c>
      <c r="BZ11" s="35">
        <v>0</v>
      </c>
      <c r="CA11" s="44">
        <v>0</v>
      </c>
      <c r="CB11" s="44">
        <v>1</v>
      </c>
      <c r="CC11" s="44">
        <v>0</v>
      </c>
      <c r="CD11" s="45" t="e">
        <v>#DIV/0!</v>
      </c>
      <c r="CE11" s="45" t="s">
        <v>61</v>
      </c>
      <c r="CF11" s="45" t="s">
        <v>61</v>
      </c>
      <c r="CH11" s="19"/>
      <c r="CI11" s="38"/>
      <c r="CJ11" s="39"/>
      <c r="CK11" s="40"/>
      <c r="CL11" s="41"/>
      <c r="CM11" s="41"/>
      <c r="CN11" s="42"/>
      <c r="CO11" s="43"/>
      <c r="CP11" s="35"/>
      <c r="CQ11" s="44"/>
      <c r="CR11" s="44"/>
      <c r="CS11" s="44"/>
      <c r="CT11" s="45"/>
      <c r="CU11" s="45"/>
      <c r="CV11" s="45"/>
      <c r="CX11" s="19"/>
      <c r="CY11" s="38"/>
      <c r="CZ11" s="39"/>
      <c r="DA11" s="40"/>
      <c r="DB11" s="41"/>
      <c r="DC11" s="41"/>
      <c r="DD11" s="42"/>
      <c r="DE11" s="43"/>
      <c r="DF11" s="35"/>
      <c r="DG11" s="44"/>
      <c r="DH11" s="44"/>
      <c r="DI11" s="44"/>
      <c r="DJ11" s="45"/>
      <c r="DK11" s="45"/>
      <c r="DL11" s="45"/>
    </row>
    <row r="12" spans="1:11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 t="s">
        <v>5</v>
      </c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  <c r="AL12" s="9" t="s">
        <v>31</v>
      </c>
      <c r="AM12" s="23">
        <v>0</v>
      </c>
      <c r="AN12" s="24" t="s">
        <v>44</v>
      </c>
      <c r="AO12" s="32">
        <v>1514.9229693380448</v>
      </c>
      <c r="AP12" s="33">
        <v>722.90406384694529</v>
      </c>
      <c r="AQ12" s="33">
        <v>11336.152883571362</v>
      </c>
      <c r="AR12" s="34">
        <v>12851.075852909416</v>
      </c>
      <c r="AS12" s="28" t="s">
        <v>30</v>
      </c>
      <c r="AT12" s="28" t="s">
        <v>30</v>
      </c>
      <c r="AU12" s="29" t="s">
        <v>30</v>
      </c>
      <c r="AV12" s="30">
        <v>1</v>
      </c>
      <c r="AW12" s="29" t="s">
        <v>30</v>
      </c>
      <c r="AX12" s="37"/>
      <c r="AY12" s="37"/>
      <c r="AZ12" s="37"/>
      <c r="BB12" s="9" t="s">
        <v>31</v>
      </c>
      <c r="BC12" s="23">
        <v>0</v>
      </c>
      <c r="BD12" s="24" t="s">
        <v>44</v>
      </c>
      <c r="BE12" s="32">
        <v>1814.3133287446831</v>
      </c>
      <c r="BF12" s="33">
        <v>456.33377714616051</v>
      </c>
      <c r="BG12" s="33">
        <v>7165.1773931300986</v>
      </c>
      <c r="BH12" s="34">
        <v>8979.4907218748249</v>
      </c>
      <c r="BI12" s="28" t="s">
        <v>30</v>
      </c>
      <c r="BJ12" s="28" t="s">
        <v>30</v>
      </c>
      <c r="BK12" s="29" t="s">
        <v>30</v>
      </c>
      <c r="BL12" s="30">
        <v>1</v>
      </c>
      <c r="BM12" s="29" t="s">
        <v>30</v>
      </c>
      <c r="BN12" s="37"/>
      <c r="BO12" s="37"/>
      <c r="BP12" s="37"/>
      <c r="BR12" s="9" t="s">
        <v>31</v>
      </c>
      <c r="BS12" s="23">
        <v>0</v>
      </c>
      <c r="BT12" s="24" t="s">
        <v>44</v>
      </c>
      <c r="BU12" s="32">
        <v>1814.3133287446831</v>
      </c>
      <c r="BV12" s="33">
        <v>172.16550568095033</v>
      </c>
      <c r="BW12" s="33">
        <v>2862.692947873612</v>
      </c>
      <c r="BX12" s="34">
        <v>4677.0062766183164</v>
      </c>
      <c r="BY12" s="28" t="s">
        <v>30</v>
      </c>
      <c r="BZ12" s="28" t="s">
        <v>30</v>
      </c>
      <c r="CA12" s="29" t="s">
        <v>30</v>
      </c>
      <c r="CB12" s="30">
        <v>1</v>
      </c>
      <c r="CC12" s="29" t="s">
        <v>30</v>
      </c>
      <c r="CD12" s="37"/>
      <c r="CE12" s="37"/>
      <c r="CF12" s="37"/>
      <c r="CH12" s="9"/>
      <c r="CI12" s="23"/>
      <c r="CJ12" s="24"/>
      <c r="CK12" s="32"/>
      <c r="CL12" s="33"/>
      <c r="CM12" s="33"/>
      <c r="CN12" s="34"/>
      <c r="CO12" s="28"/>
      <c r="CP12" s="28"/>
      <c r="CQ12" s="29"/>
      <c r="CR12" s="30"/>
      <c r="CS12" s="29"/>
      <c r="CT12" s="37"/>
      <c r="CU12" s="37"/>
      <c r="CV12" s="37"/>
      <c r="CX12" s="9"/>
      <c r="CY12" s="23"/>
      <c r="CZ12" s="24"/>
      <c r="DA12" s="32"/>
      <c r="DB12" s="33"/>
      <c r="DC12" s="33"/>
      <c r="DD12" s="34"/>
      <c r="DE12" s="28"/>
      <c r="DF12" s="28"/>
      <c r="DG12" s="29"/>
      <c r="DH12" s="30"/>
      <c r="DI12" s="29"/>
      <c r="DJ12" s="37"/>
      <c r="DK12" s="37"/>
      <c r="DL12" s="37"/>
    </row>
    <row r="13" spans="1:116" x14ac:dyDescent="0.25">
      <c r="A13" s="2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F17" si="8">AF22</f>
        <v>1</v>
      </c>
      <c r="F13" s="58" t="str">
        <f t="shared" si="8"/>
        <v>NA</v>
      </c>
      <c r="G13" s="68" t="s">
        <v>30</v>
      </c>
      <c r="H13" s="68" t="s">
        <v>30</v>
      </c>
      <c r="J13" s="2">
        <v>0</v>
      </c>
      <c r="K13" s="3">
        <v>0.8</v>
      </c>
      <c r="L13" s="61" t="str">
        <f>AS22</f>
        <v>NA</v>
      </c>
      <c r="M13" s="58" t="str">
        <f>AU22</f>
        <v>NA</v>
      </c>
      <c r="N13" s="58">
        <f t="shared" ref="N13:O17" si="9">AV22</f>
        <v>1</v>
      </c>
      <c r="O13" s="58" t="str">
        <f t="shared" si="9"/>
        <v>NA</v>
      </c>
      <c r="P13" s="68" t="s">
        <v>30</v>
      </c>
      <c r="Q13" s="68" t="s">
        <v>30</v>
      </c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  <c r="AL13" s="9" t="s">
        <v>31</v>
      </c>
      <c r="AM13" s="23">
        <v>1</v>
      </c>
      <c r="AN13" s="24" t="s">
        <v>45</v>
      </c>
      <c r="AO13" s="32">
        <v>1666.832315733312</v>
      </c>
      <c r="AP13" s="33">
        <v>643.21308441712063</v>
      </c>
      <c r="AQ13" s="33">
        <v>10143.966966722968</v>
      </c>
      <c r="AR13" s="34">
        <v>11810.799282456241</v>
      </c>
      <c r="AS13" s="35">
        <v>955.288648620544</v>
      </c>
      <c r="AT13" s="35">
        <v>1040.2765704531757</v>
      </c>
      <c r="AU13" s="36">
        <v>9.64E-2</v>
      </c>
      <c r="AV13" s="36">
        <v>0.28649999999999998</v>
      </c>
      <c r="AW13" s="36">
        <v>0.61709999999999998</v>
      </c>
      <c r="AX13" s="37">
        <v>1.9062301339769272</v>
      </c>
      <c r="AY13" s="37">
        <v>6.1879966066116241</v>
      </c>
      <c r="AZ13" s="37">
        <v>1.2689598917584215</v>
      </c>
      <c r="BB13" s="9" t="s">
        <v>31</v>
      </c>
      <c r="BC13" s="23">
        <v>1</v>
      </c>
      <c r="BD13" s="24" t="s">
        <v>45</v>
      </c>
      <c r="BE13" s="32">
        <v>1972.2754536016373</v>
      </c>
      <c r="BF13" s="33">
        <v>405.18271558441336</v>
      </c>
      <c r="BG13" s="33">
        <v>6424.5739902843479</v>
      </c>
      <c r="BH13" s="34">
        <v>8396.8494438860544</v>
      </c>
      <c r="BI13" s="35">
        <v>582.52952560189942</v>
      </c>
      <c r="BJ13" s="35">
        <v>582.64127798877053</v>
      </c>
      <c r="BK13" s="36">
        <v>0.24199999999999999</v>
      </c>
      <c r="BL13" s="36">
        <v>0.1142</v>
      </c>
      <c r="BM13" s="36">
        <v>0.64380000000000004</v>
      </c>
      <c r="BN13" s="37">
        <v>3.0881494935597726</v>
      </c>
      <c r="BO13" s="37">
        <v>12.04698241095692</v>
      </c>
      <c r="BP13" s="37">
        <v>2.1471724405125432</v>
      </c>
      <c r="BR13" s="9" t="s">
        <v>31</v>
      </c>
      <c r="BS13" s="23">
        <v>1</v>
      </c>
      <c r="BT13" s="24" t="s">
        <v>45</v>
      </c>
      <c r="BU13" s="32">
        <v>1972.2754536016373</v>
      </c>
      <c r="BV13" s="33">
        <v>154.01624676129961</v>
      </c>
      <c r="BW13" s="33">
        <v>2622.253323499508</v>
      </c>
      <c r="BX13" s="34">
        <v>4594.528777101199</v>
      </c>
      <c r="BY13" s="35">
        <v>84.830943452625306</v>
      </c>
      <c r="BZ13" s="35">
        <v>82.477499517117394</v>
      </c>
      <c r="CA13" s="36">
        <v>0.38030000000000003</v>
      </c>
      <c r="CB13" s="36">
        <v>0.1142</v>
      </c>
      <c r="CC13" s="36">
        <v>0.50549999999999995</v>
      </c>
      <c r="CD13" s="37">
        <v>8.7035027466561807</v>
      </c>
      <c r="CE13" s="37">
        <v>14.89416255745958</v>
      </c>
      <c r="CF13" s="37">
        <v>12.195939462111246</v>
      </c>
      <c r="CH13" s="9"/>
      <c r="CI13" s="23"/>
      <c r="CJ13" s="24"/>
      <c r="CK13" s="32"/>
      <c r="CL13" s="33"/>
      <c r="CM13" s="33"/>
      <c r="CN13" s="34"/>
      <c r="CO13" s="35"/>
      <c r="CP13" s="35"/>
      <c r="CQ13" s="36"/>
      <c r="CR13" s="36"/>
      <c r="CS13" s="36"/>
      <c r="CT13" s="37"/>
      <c r="CU13" s="37"/>
      <c r="CV13" s="37"/>
      <c r="CX13" s="9"/>
      <c r="CY13" s="23"/>
      <c r="CZ13" s="24"/>
      <c r="DA13" s="32"/>
      <c r="DB13" s="33"/>
      <c r="DC13" s="33"/>
      <c r="DD13" s="34"/>
      <c r="DE13" s="35"/>
      <c r="DF13" s="35"/>
      <c r="DG13" s="36"/>
      <c r="DH13" s="36"/>
      <c r="DI13" s="36"/>
      <c r="DJ13" s="37"/>
      <c r="DK13" s="37"/>
      <c r="DL13" s="37"/>
    </row>
    <row r="14" spans="1:116" x14ac:dyDescent="0.25">
      <c r="A14" s="2">
        <v>1</v>
      </c>
      <c r="B14" s="3">
        <v>0.9</v>
      </c>
      <c r="C14" s="61">
        <f t="shared" ref="C14:C17" si="10">AC23</f>
        <v>908.3527365935721</v>
      </c>
      <c r="D14" s="58">
        <f t="shared" ref="D14:D17" si="11">AE23</f>
        <v>8.3034534817890172E-3</v>
      </c>
      <c r="E14" s="58">
        <f t="shared" si="8"/>
        <v>0.98037365540668053</v>
      </c>
      <c r="F14" s="58">
        <f t="shared" si="8"/>
        <v>1.1322891111530477E-2</v>
      </c>
      <c r="G14" s="68">
        <f>AH23</f>
        <v>6.4426681529561645</v>
      </c>
      <c r="H14" s="68">
        <f>AI23</f>
        <v>14.30936704571327</v>
      </c>
      <c r="J14" s="2">
        <v>1</v>
      </c>
      <c r="K14" s="3">
        <v>0.9</v>
      </c>
      <c r="L14" s="61">
        <f>AS23</f>
        <v>747.87832129769345</v>
      </c>
      <c r="M14" s="58">
        <f>AU23</f>
        <v>9.4357425929420639E-3</v>
      </c>
      <c r="N14" s="58">
        <f t="shared" si="9"/>
        <v>0.98037365540668053</v>
      </c>
      <c r="O14" s="58">
        <f t="shared" si="9"/>
        <v>1.0190602000377429E-2</v>
      </c>
      <c r="P14" s="68">
        <f>AX23</f>
        <v>7.2853621702222151</v>
      </c>
      <c r="Q14" s="68">
        <f>AY23</f>
        <v>17.013600866380628</v>
      </c>
      <c r="R14" s="64">
        <f t="shared" ref="R14:S17" si="12">(L14-C14)/C14</f>
        <v>-0.17666530724361143</v>
      </c>
      <c r="S14" s="64">
        <f t="shared" si="12"/>
        <v>0.13636363636363624</v>
      </c>
      <c r="T14" s="64">
        <f t="shared" ref="T14:U17" si="13">(P14-G14)/G14</f>
        <v>0.13079891704175195</v>
      </c>
      <c r="U14" s="64">
        <f t="shared" si="13"/>
        <v>0.18898346880251979</v>
      </c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  <c r="AL14" s="9" t="s">
        <v>31</v>
      </c>
      <c r="AM14" s="23">
        <v>2</v>
      </c>
      <c r="AN14" s="24" t="s">
        <v>46</v>
      </c>
      <c r="AO14" s="32">
        <v>1799.8953216860536</v>
      </c>
      <c r="AP14" s="33">
        <v>626.20114326463806</v>
      </c>
      <c r="AQ14" s="33">
        <v>9883.5456038201428</v>
      </c>
      <c r="AR14" s="34">
        <v>11683.440925506149</v>
      </c>
      <c r="AS14" s="35">
        <v>921.47185067847283</v>
      </c>
      <c r="AT14" s="35">
        <v>1167.6349274032673</v>
      </c>
      <c r="AU14" s="36">
        <v>0.16</v>
      </c>
      <c r="AV14" s="36">
        <v>0.1522</v>
      </c>
      <c r="AW14" s="36">
        <v>0.68779999999999997</v>
      </c>
      <c r="AX14" s="37">
        <v>2.9468846507635611</v>
      </c>
      <c r="AY14" s="37">
        <v>9.5358077909834726</v>
      </c>
      <c r="AZ14" s="37">
        <v>3.8211760480880113</v>
      </c>
      <c r="BB14" s="9" t="s">
        <v>31</v>
      </c>
      <c r="BC14" s="23">
        <v>2</v>
      </c>
      <c r="BD14" s="24" t="s">
        <v>46</v>
      </c>
      <c r="BE14" s="32">
        <v>2110.5197330446308</v>
      </c>
      <c r="BF14" s="33">
        <v>395.62167773476057</v>
      </c>
      <c r="BG14" s="33">
        <v>6279.1434024149457</v>
      </c>
      <c r="BH14" s="34">
        <v>8389.6631354593865</v>
      </c>
      <c r="BI14" s="35">
        <v>535.47452345449085</v>
      </c>
      <c r="BJ14" s="35">
        <v>589.82758641543842</v>
      </c>
      <c r="BK14" s="36">
        <v>0.32150000000000001</v>
      </c>
      <c r="BL14" s="36">
        <v>2.3199999999999998E-2</v>
      </c>
      <c r="BM14" s="36">
        <v>0.65529999999999999</v>
      </c>
      <c r="BN14" s="37">
        <v>4.8788694044786878</v>
      </c>
      <c r="BO14" s="37">
        <v>16.837126905241337</v>
      </c>
      <c r="BP14" s="37">
        <v>4.3608397309391904</v>
      </c>
      <c r="BR14" s="9" t="s">
        <v>31</v>
      </c>
      <c r="BS14" s="23">
        <v>2</v>
      </c>
      <c r="BT14" s="24" t="s">
        <v>46</v>
      </c>
      <c r="BU14" s="32">
        <v>2110.5197330446308</v>
      </c>
      <c r="BV14" s="33">
        <v>152.33939557712208</v>
      </c>
      <c r="BW14" s="33">
        <v>2594.1307341984475</v>
      </c>
      <c r="BX14" s="34">
        <v>4704.6504672428973</v>
      </c>
      <c r="BY14" s="35">
        <v>-33.360202358747173</v>
      </c>
      <c r="BZ14" s="35">
        <v>-27.644190624580915</v>
      </c>
      <c r="CA14" s="36">
        <v>0.51380000000000003</v>
      </c>
      <c r="CB14" s="36">
        <v>2.3199999999999998E-2</v>
      </c>
      <c r="CC14" s="36">
        <v>0.46300000000000002</v>
      </c>
      <c r="CD14" s="37">
        <v>14.94021786163453</v>
      </c>
      <c r="CE14" s="37">
        <v>21.414178119311998</v>
      </c>
      <c r="CF14" s="37">
        <v>15.903236412598881</v>
      </c>
      <c r="CH14" s="9"/>
      <c r="CI14" s="23"/>
      <c r="CJ14" s="24"/>
      <c r="CK14" s="32"/>
      <c r="CL14" s="33"/>
      <c r="CM14" s="33"/>
      <c r="CN14" s="34"/>
      <c r="CO14" s="35"/>
      <c r="CP14" s="35"/>
      <c r="CQ14" s="36"/>
      <c r="CR14" s="36"/>
      <c r="CS14" s="36"/>
      <c r="CT14" s="37"/>
      <c r="CU14" s="37"/>
      <c r="CV14" s="37"/>
      <c r="CX14" s="9"/>
      <c r="CY14" s="23"/>
      <c r="CZ14" s="24"/>
      <c r="DA14" s="32"/>
      <c r="DB14" s="33"/>
      <c r="DC14" s="33"/>
      <c r="DD14" s="34"/>
      <c r="DE14" s="35"/>
      <c r="DF14" s="35"/>
      <c r="DG14" s="36"/>
      <c r="DH14" s="36"/>
      <c r="DI14" s="36"/>
      <c r="DJ14" s="37"/>
      <c r="DK14" s="37"/>
      <c r="DL14" s="37"/>
    </row>
    <row r="15" spans="1:116" x14ac:dyDescent="0.25">
      <c r="A15" s="2">
        <v>2</v>
      </c>
      <c r="B15" s="3">
        <v>0.92</v>
      </c>
      <c r="C15" s="61">
        <f t="shared" si="10"/>
        <v>625.94094750343106</v>
      </c>
      <c r="D15" s="58">
        <f t="shared" si="11"/>
        <v>7.3598792224948105E-3</v>
      </c>
      <c r="E15" s="58">
        <f t="shared" si="8"/>
        <v>0.95791658803547841</v>
      </c>
      <c r="F15" s="58">
        <f t="shared" si="8"/>
        <v>3.4723532742026796E-2</v>
      </c>
      <c r="G15" s="68">
        <f t="shared" ref="G15:H17" si="14">AH24</f>
        <v>5.8567791099894411</v>
      </c>
      <c r="H15" s="68">
        <f t="shared" si="14"/>
        <v>7.314121344328643</v>
      </c>
      <c r="J15" s="2">
        <v>2</v>
      </c>
      <c r="K15" s="3">
        <v>0.92</v>
      </c>
      <c r="L15" s="61">
        <f>AS24</f>
        <v>554.06655415154808</v>
      </c>
      <c r="M15" s="58">
        <f>AU24</f>
        <v>8.8695980373655406E-3</v>
      </c>
      <c r="N15" s="58">
        <f t="shared" si="9"/>
        <v>0.95791658803547841</v>
      </c>
      <c r="O15" s="58">
        <f t="shared" si="9"/>
        <v>3.3213813927156069E-2</v>
      </c>
      <c r="P15" s="68">
        <f t="shared" ref="P15:Q17" si="15">AX24</f>
        <v>6.5766760432136122</v>
      </c>
      <c r="Q15" s="68">
        <f t="shared" si="15"/>
        <v>8.3914674672303882</v>
      </c>
      <c r="R15" s="64">
        <f t="shared" si="12"/>
        <v>-0.11482615674618253</v>
      </c>
      <c r="S15" s="64">
        <f t="shared" si="12"/>
        <v>0.20512820512820509</v>
      </c>
      <c r="T15" s="64">
        <f t="shared" si="13"/>
        <v>0.12291686602902616</v>
      </c>
      <c r="U15" s="64">
        <f t="shared" si="13"/>
        <v>0.14729672535951532</v>
      </c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  <c r="AL15" s="9" t="s">
        <v>31</v>
      </c>
      <c r="AM15" s="23">
        <v>3</v>
      </c>
      <c r="AN15" s="24" t="s">
        <v>47</v>
      </c>
      <c r="AO15" s="32">
        <v>1846.2823529634049</v>
      </c>
      <c r="AP15" s="33">
        <v>623.58734424981469</v>
      </c>
      <c r="AQ15" s="33">
        <v>9841.1674478846471</v>
      </c>
      <c r="AR15" s="34">
        <v>11687.449800848022</v>
      </c>
      <c r="AS15" s="35">
        <v>778.73301397026432</v>
      </c>
      <c r="AT15" s="35">
        <v>1163.6260520613941</v>
      </c>
      <c r="AU15" s="36">
        <v>0.27960000000000002</v>
      </c>
      <c r="AV15" s="46">
        <v>2E-3</v>
      </c>
      <c r="AW15" s="36">
        <v>0.71840000000000004</v>
      </c>
      <c r="AX15" s="37">
        <v>3.3363907403455317</v>
      </c>
      <c r="AY15" s="37">
        <v>11.218498110367838</v>
      </c>
      <c r="AZ15" s="37">
        <v>5.0637579502505083</v>
      </c>
      <c r="BB15" s="9" t="s">
        <v>31</v>
      </c>
      <c r="BC15" s="23">
        <v>3</v>
      </c>
      <c r="BD15" s="24" t="s">
        <v>47</v>
      </c>
      <c r="BE15" s="32">
        <v>2158.7205311817852</v>
      </c>
      <c r="BF15" s="33">
        <v>396.52127983872703</v>
      </c>
      <c r="BG15" s="33">
        <v>6289.5943790240854</v>
      </c>
      <c r="BH15" s="34">
        <v>8448.3149102057887</v>
      </c>
      <c r="BI15" s="35">
        <v>464.44644364533417</v>
      </c>
      <c r="BJ15" s="35">
        <v>531.17581166903619</v>
      </c>
      <c r="BK15" s="36">
        <v>0.39150000000000001</v>
      </c>
      <c r="BL15" s="46">
        <v>1E-4</v>
      </c>
      <c r="BM15" s="36">
        <v>0.60840000000000005</v>
      </c>
      <c r="BN15" s="37">
        <v>5.7581144065405745</v>
      </c>
      <c r="BO15" s="37">
        <v>21.187551827941256</v>
      </c>
      <c r="BP15" s="37">
        <v>5.022659493348864</v>
      </c>
      <c r="BR15" s="9" t="s">
        <v>31</v>
      </c>
      <c r="BS15" s="23">
        <v>3</v>
      </c>
      <c r="BT15" s="24" t="s">
        <v>47</v>
      </c>
      <c r="BU15" s="32">
        <v>2158.7205311817852</v>
      </c>
      <c r="BV15" s="33">
        <v>155.58592821289605</v>
      </c>
      <c r="BW15" s="33">
        <v>2637.6082615039313</v>
      </c>
      <c r="BX15" s="34">
        <v>4796.3287926856419</v>
      </c>
      <c r="BY15" s="35">
        <v>-124.2739528798884</v>
      </c>
      <c r="BZ15" s="35">
        <v>-119.32251606732552</v>
      </c>
      <c r="CA15" s="36">
        <v>0.58660000000000001</v>
      </c>
      <c r="CB15" s="46">
        <v>1E-4</v>
      </c>
      <c r="CC15" s="36">
        <v>0.4133</v>
      </c>
      <c r="CD15" s="37">
        <v>20.77297826803547</v>
      </c>
      <c r="CE15" s="37">
        <v>26.572026445929321</v>
      </c>
      <c r="CF15" s="37">
        <v>19.870903634754846</v>
      </c>
      <c r="CH15" s="9"/>
      <c r="CI15" s="23"/>
      <c r="CJ15" s="24"/>
      <c r="CK15" s="32"/>
      <c r="CL15" s="33"/>
      <c r="CM15" s="33"/>
      <c r="CN15" s="34"/>
      <c r="CO15" s="35"/>
      <c r="CP15" s="35"/>
      <c r="CQ15" s="36"/>
      <c r="CR15" s="46"/>
      <c r="CS15" s="36"/>
      <c r="CT15" s="37"/>
      <c r="CU15" s="37"/>
      <c r="CV15" s="37"/>
      <c r="CX15" s="9"/>
      <c r="CY15" s="23"/>
      <c r="CZ15" s="24"/>
      <c r="DA15" s="32"/>
      <c r="DB15" s="33"/>
      <c r="DC15" s="33"/>
      <c r="DD15" s="34"/>
      <c r="DE15" s="35"/>
      <c r="DF15" s="35"/>
      <c r="DG15" s="36"/>
      <c r="DH15" s="46"/>
      <c r="DI15" s="36"/>
      <c r="DJ15" s="37"/>
      <c r="DK15" s="37"/>
      <c r="DL15" s="37"/>
    </row>
    <row r="16" spans="1:116" x14ac:dyDescent="0.25">
      <c r="A16" s="2">
        <v>3</v>
      </c>
      <c r="B16" s="3">
        <v>0.95</v>
      </c>
      <c r="C16" s="61">
        <f t="shared" si="10"/>
        <v>451.03895493778333</v>
      </c>
      <c r="D16" s="58">
        <f t="shared" si="11"/>
        <v>1.6795621815436874E-2</v>
      </c>
      <c r="E16" s="58">
        <f t="shared" si="8"/>
        <v>0.87582562747688242</v>
      </c>
      <c r="F16" s="58">
        <f t="shared" si="8"/>
        <v>0.1073787507076807</v>
      </c>
      <c r="G16" s="68">
        <f t="shared" si="14"/>
        <v>5.7003545384978942</v>
      </c>
      <c r="H16" s="68">
        <f t="shared" si="14"/>
        <v>7.8356220803435921</v>
      </c>
      <c r="J16" s="2">
        <v>3</v>
      </c>
      <c r="K16" s="3">
        <v>0.95</v>
      </c>
      <c r="L16" s="61">
        <f>AS25</f>
        <v>387.26753431352284</v>
      </c>
      <c r="M16" s="58">
        <f>AU25</f>
        <v>2.2457067371202115E-2</v>
      </c>
      <c r="N16" s="58">
        <f t="shared" si="9"/>
        <v>0.87582562747688242</v>
      </c>
      <c r="O16" s="58">
        <f t="shared" si="9"/>
        <v>0.10171730515191546</v>
      </c>
      <c r="P16" s="68">
        <f t="shared" si="15"/>
        <v>6.3837105331374415</v>
      </c>
      <c r="Q16" s="68">
        <f t="shared" si="15"/>
        <v>8.6569932765814812</v>
      </c>
      <c r="R16" s="64">
        <f t="shared" si="12"/>
        <v>-0.14138783341464856</v>
      </c>
      <c r="S16" s="64">
        <f t="shared" si="12"/>
        <v>0.33707865168539336</v>
      </c>
      <c r="T16" s="64">
        <f t="shared" si="13"/>
        <v>0.11987956012638104</v>
      </c>
      <c r="U16" s="64">
        <f t="shared" si="13"/>
        <v>0.10482526949562529</v>
      </c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47" t="s">
        <v>48</v>
      </c>
      <c r="AM16" s="5"/>
      <c r="AN16" s="5"/>
      <c r="AO16" s="5"/>
      <c r="AP16" s="5" t="s">
        <v>32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47" t="s">
        <v>48</v>
      </c>
      <c r="BC16" s="5"/>
      <c r="BD16" s="5"/>
      <c r="BE16" s="5"/>
      <c r="BF16" s="5" t="s">
        <v>32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R16" s="47" t="s">
        <v>48</v>
      </c>
      <c r="BS16" s="5"/>
      <c r="BT16" s="5"/>
      <c r="BU16" s="5"/>
      <c r="BV16" s="5" t="s">
        <v>32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47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X16" s="47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x14ac:dyDescent="0.25">
      <c r="A17" s="2">
        <v>4</v>
      </c>
      <c r="B17" s="3">
        <v>0.98</v>
      </c>
      <c r="C17" s="61">
        <f t="shared" si="10"/>
        <v>401.28961396358397</v>
      </c>
      <c r="D17" s="58">
        <f t="shared" si="11"/>
        <v>4.9632006038875257E-2</v>
      </c>
      <c r="E17" s="58">
        <f t="shared" si="8"/>
        <v>0.74127193810152858</v>
      </c>
      <c r="F17" s="58">
        <f t="shared" si="8"/>
        <v>0.20909605585959615</v>
      </c>
      <c r="G17" s="68">
        <f t="shared" si="14"/>
        <v>5.8180397740652898</v>
      </c>
      <c r="H17" s="68">
        <f t="shared" si="14"/>
        <v>9.4345432576536385</v>
      </c>
      <c r="J17" s="2">
        <v>4</v>
      </c>
      <c r="K17" s="3">
        <v>0.98</v>
      </c>
      <c r="L17" s="61">
        <f>AS26</f>
        <v>331.15804918976215</v>
      </c>
      <c r="M17" s="58">
        <f>AU26</f>
        <v>6.3030760520852991E-2</v>
      </c>
      <c r="N17" s="58">
        <f t="shared" si="9"/>
        <v>0.74127193810152858</v>
      </c>
      <c r="O17" s="58">
        <f t="shared" si="9"/>
        <v>0.19569730137761843</v>
      </c>
      <c r="P17" s="68">
        <f t="shared" si="15"/>
        <v>6.5116125037993164</v>
      </c>
      <c r="Q17" s="68">
        <f t="shared" si="15"/>
        <v>10.602760003017183</v>
      </c>
      <c r="R17" s="64">
        <f t="shared" si="12"/>
        <v>-0.17476546198423687</v>
      </c>
      <c r="S17" s="64">
        <f t="shared" si="12"/>
        <v>0.26996197718631187</v>
      </c>
      <c r="T17" s="64">
        <f t="shared" si="13"/>
        <v>0.11921072331367039</v>
      </c>
      <c r="U17" s="64">
        <f t="shared" si="13"/>
        <v>0.12382334930902407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 t="s">
        <v>66</v>
      </c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  <c r="AL18" s="4" t="s">
        <v>33</v>
      </c>
      <c r="AM18" s="5"/>
      <c r="AN18" s="5"/>
      <c r="AO18" s="5"/>
      <c r="AP18" s="5"/>
      <c r="AQ18" s="5"/>
      <c r="AR18" s="5"/>
      <c r="AS18" s="5"/>
      <c r="AT18" s="5"/>
      <c r="AU18" s="6" t="s">
        <v>6</v>
      </c>
      <c r="AV18" s="5"/>
      <c r="AW18" s="5"/>
      <c r="AX18" s="5"/>
      <c r="AY18" s="48"/>
      <c r="AZ18" s="5"/>
      <c r="BB18" s="4" t="s">
        <v>33</v>
      </c>
      <c r="BC18" s="5"/>
      <c r="BD18" s="5"/>
      <c r="BE18" s="5"/>
      <c r="BF18" s="5"/>
      <c r="BG18" s="5"/>
      <c r="BH18" s="5"/>
      <c r="BI18" s="5"/>
      <c r="BJ18" s="5"/>
      <c r="BK18" s="6" t="s">
        <v>6</v>
      </c>
      <c r="BL18" s="5"/>
      <c r="BM18" s="5"/>
      <c r="BN18" s="5"/>
      <c r="BO18" s="48"/>
      <c r="BP18" s="5"/>
      <c r="BR18" s="4" t="s">
        <v>33</v>
      </c>
      <c r="BS18" s="5"/>
      <c r="BT18" s="5"/>
      <c r="BU18" s="5"/>
      <c r="BV18" s="5"/>
      <c r="BW18" s="5"/>
      <c r="BX18" s="5"/>
      <c r="BY18" s="5"/>
      <c r="BZ18" s="5"/>
      <c r="CA18" s="6" t="s">
        <v>6</v>
      </c>
      <c r="CB18" s="5"/>
      <c r="CC18" s="5"/>
      <c r="CD18" s="5"/>
      <c r="CE18" s="48"/>
      <c r="CF18" s="5"/>
      <c r="CH18" s="4"/>
      <c r="CI18" s="5"/>
      <c r="CJ18" s="5"/>
      <c r="CK18" s="5"/>
      <c r="CL18" s="5"/>
      <c r="CM18" s="5"/>
      <c r="CN18" s="5"/>
      <c r="CO18" s="5"/>
      <c r="CP18" s="5"/>
      <c r="CQ18" s="6"/>
      <c r="CR18" s="5"/>
      <c r="CS18" s="5"/>
      <c r="CT18" s="5"/>
      <c r="CU18" s="48"/>
      <c r="CV18" s="5"/>
      <c r="CX18" s="4"/>
      <c r="CY18" s="5"/>
      <c r="CZ18" s="5"/>
      <c r="DA18" s="5"/>
      <c r="DB18" s="5"/>
      <c r="DC18" s="5"/>
      <c r="DD18" s="5"/>
      <c r="DE18" s="5"/>
      <c r="DF18" s="5"/>
      <c r="DG18" s="6"/>
      <c r="DH18" s="5"/>
      <c r="DI18" s="5"/>
      <c r="DJ18" s="5"/>
      <c r="DK18" s="48"/>
      <c r="DL18" s="5"/>
    </row>
    <row r="19" spans="1:116" x14ac:dyDescent="0.25">
      <c r="A19" s="2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F23" si="16">AF37</f>
        <v>1</v>
      </c>
      <c r="F19" s="58" t="str">
        <f t="shared" si="16"/>
        <v>NA</v>
      </c>
      <c r="G19" s="68" t="s">
        <v>30</v>
      </c>
      <c r="H19" s="68" t="s">
        <v>30</v>
      </c>
      <c r="J19" s="2">
        <v>0</v>
      </c>
      <c r="K19" s="3">
        <v>0.8</v>
      </c>
      <c r="L19" s="61" t="str">
        <f>AS37</f>
        <v>NA</v>
      </c>
      <c r="M19" s="58" t="str">
        <f>AU37</f>
        <v>NA</v>
      </c>
      <c r="N19" s="58">
        <f t="shared" ref="N19:O23" si="17">AV37</f>
        <v>1</v>
      </c>
      <c r="O19" s="58" t="str">
        <f t="shared" si="17"/>
        <v>NA</v>
      </c>
      <c r="P19" s="68" t="s">
        <v>30</v>
      </c>
      <c r="Q19" s="68" t="s">
        <v>30</v>
      </c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  <c r="AL19" s="8"/>
      <c r="AM19" s="9"/>
      <c r="AN19" s="9"/>
      <c r="AO19" s="10" t="s">
        <v>7</v>
      </c>
      <c r="AP19" s="10"/>
      <c r="AQ19" s="10"/>
      <c r="AR19" s="10"/>
      <c r="AS19" s="10"/>
      <c r="AT19" s="10"/>
      <c r="AU19" s="10"/>
      <c r="AV19" s="10"/>
      <c r="AW19" s="11"/>
      <c r="AX19" s="12"/>
      <c r="AY19" s="12" t="s">
        <v>8</v>
      </c>
      <c r="AZ19" s="12"/>
      <c r="BB19" s="8"/>
      <c r="BC19" s="9"/>
      <c r="BD19" s="9"/>
      <c r="BE19" s="10" t="s">
        <v>7</v>
      </c>
      <c r="BF19" s="10"/>
      <c r="BG19" s="10"/>
      <c r="BH19" s="10"/>
      <c r="BI19" s="10"/>
      <c r="BJ19" s="10"/>
      <c r="BK19" s="10"/>
      <c r="BL19" s="10"/>
      <c r="BM19" s="11"/>
      <c r="BN19" s="12"/>
      <c r="BO19" s="12" t="s">
        <v>8</v>
      </c>
      <c r="BP19" s="12"/>
      <c r="BR19" s="8"/>
      <c r="BS19" s="9"/>
      <c r="BT19" s="9"/>
      <c r="BU19" s="10" t="s">
        <v>7</v>
      </c>
      <c r="BV19" s="10"/>
      <c r="BW19" s="10"/>
      <c r="BX19" s="10"/>
      <c r="BY19" s="10"/>
      <c r="BZ19" s="10"/>
      <c r="CA19" s="10"/>
      <c r="CB19" s="10"/>
      <c r="CC19" s="11"/>
      <c r="CD19" s="12"/>
      <c r="CE19" s="12" t="s">
        <v>8</v>
      </c>
      <c r="CF19" s="12"/>
      <c r="CH19" s="8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1"/>
      <c r="CT19" s="12"/>
      <c r="CU19" s="12"/>
      <c r="CV19" s="12"/>
      <c r="CX19" s="8"/>
      <c r="CY19" s="9"/>
      <c r="CZ19" s="9"/>
      <c r="DA19" s="10"/>
      <c r="DB19" s="10"/>
      <c r="DC19" s="10"/>
      <c r="DD19" s="10"/>
      <c r="DE19" s="10"/>
      <c r="DF19" s="10"/>
      <c r="DG19" s="10"/>
      <c r="DH19" s="10"/>
      <c r="DI19" s="11"/>
      <c r="DJ19" s="12"/>
      <c r="DK19" s="12"/>
      <c r="DL19" s="12"/>
    </row>
    <row r="20" spans="1:116" x14ac:dyDescent="0.25">
      <c r="A20" s="2">
        <v>1</v>
      </c>
      <c r="B20" s="3">
        <v>0.9</v>
      </c>
      <c r="C20" s="61">
        <f t="shared" ref="C20:C23" si="18">AC38</f>
        <v>-1186.6944672538602</v>
      </c>
      <c r="D20" s="58">
        <f t="shared" ref="D20:D23" si="19">AE38</f>
        <v>1.4890448840672197E-3</v>
      </c>
      <c r="E20" s="58">
        <f t="shared" si="16"/>
        <v>0.99680918953414166</v>
      </c>
      <c r="F20" s="58">
        <f t="shared" si="16"/>
        <v>1.7017655817911082E-3</v>
      </c>
      <c r="G20" s="68">
        <f>AH38</f>
        <v>7.2714696444403186</v>
      </c>
      <c r="H20" s="68">
        <f>AI38</f>
        <v>6.0325918453210861</v>
      </c>
      <c r="J20" s="2">
        <v>1</v>
      </c>
      <c r="K20" s="3">
        <v>0.9</v>
      </c>
      <c r="L20" s="61">
        <f>AS38</f>
        <v>-692.91091435681267</v>
      </c>
      <c r="M20" s="58">
        <f>AU38</f>
        <v>2.1272069772388853E-3</v>
      </c>
      <c r="N20" s="58">
        <f t="shared" si="17"/>
        <v>0.99680918953414166</v>
      </c>
      <c r="O20" s="58">
        <f t="shared" si="17"/>
        <v>1.0636034886194426E-3</v>
      </c>
      <c r="P20" s="68">
        <f>AX38</f>
        <v>7.2856744568251202</v>
      </c>
      <c r="Q20" s="68">
        <f>AY38</f>
        <v>9.7595994239566242</v>
      </c>
      <c r="R20" s="64">
        <f t="shared" ref="R20:S23" si="20">(L20-C20)/C20</f>
        <v>-0.41609998742112303</v>
      </c>
      <c r="S20" s="64">
        <f t="shared" si="20"/>
        <v>0.42857142857142855</v>
      </c>
      <c r="T20" s="64">
        <f t="shared" ref="T20:U23" si="21">(P20-G20)/G20</f>
        <v>1.9534995096434694E-3</v>
      </c>
      <c r="U20" s="64">
        <f t="shared" si="21"/>
        <v>0.61781199096475048</v>
      </c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  <c r="AL20" s="8"/>
      <c r="AM20" s="13"/>
      <c r="AN20" s="14"/>
      <c r="AO20" s="9" t="s">
        <v>9</v>
      </c>
      <c r="AP20" s="15" t="s">
        <v>10</v>
      </c>
      <c r="AQ20" s="15" t="s">
        <v>11</v>
      </c>
      <c r="AR20" s="9"/>
      <c r="AS20" s="15" t="s">
        <v>12</v>
      </c>
      <c r="AT20" s="15" t="s">
        <v>13</v>
      </c>
      <c r="AU20" s="16" t="s">
        <v>14</v>
      </c>
      <c r="AV20" s="17" t="s">
        <v>15</v>
      </c>
      <c r="AW20" s="16" t="s">
        <v>14</v>
      </c>
      <c r="AX20" s="9" t="s">
        <v>16</v>
      </c>
      <c r="AY20" s="13"/>
      <c r="AZ20" s="13"/>
      <c r="BB20" s="8"/>
      <c r="BC20" s="13"/>
      <c r="BD20" s="14"/>
      <c r="BE20" s="9" t="s">
        <v>9</v>
      </c>
      <c r="BF20" s="15" t="s">
        <v>10</v>
      </c>
      <c r="BG20" s="15" t="s">
        <v>11</v>
      </c>
      <c r="BH20" s="9"/>
      <c r="BI20" s="15" t="s">
        <v>12</v>
      </c>
      <c r="BJ20" s="15" t="s">
        <v>13</v>
      </c>
      <c r="BK20" s="16" t="s">
        <v>14</v>
      </c>
      <c r="BL20" s="17" t="s">
        <v>15</v>
      </c>
      <c r="BM20" s="16" t="s">
        <v>14</v>
      </c>
      <c r="BN20" s="9" t="s">
        <v>16</v>
      </c>
      <c r="BO20" s="13"/>
      <c r="BP20" s="13"/>
      <c r="BR20" s="8"/>
      <c r="BS20" s="13"/>
      <c r="BT20" s="14"/>
      <c r="BU20" s="9" t="s">
        <v>9</v>
      </c>
      <c r="BV20" s="15" t="s">
        <v>10</v>
      </c>
      <c r="BW20" s="15" t="s">
        <v>11</v>
      </c>
      <c r="BX20" s="9"/>
      <c r="BY20" s="15" t="s">
        <v>12</v>
      </c>
      <c r="BZ20" s="15" t="s">
        <v>13</v>
      </c>
      <c r="CA20" s="16" t="s">
        <v>14</v>
      </c>
      <c r="CB20" s="17" t="s">
        <v>15</v>
      </c>
      <c r="CC20" s="16" t="s">
        <v>14</v>
      </c>
      <c r="CD20" s="9" t="s">
        <v>16</v>
      </c>
      <c r="CE20" s="13"/>
      <c r="CF20" s="13"/>
      <c r="CH20" s="8"/>
      <c r="CI20" s="13"/>
      <c r="CJ20" s="14"/>
      <c r="CK20" s="9"/>
      <c r="CL20" s="15"/>
      <c r="CM20" s="15"/>
      <c r="CN20" s="9"/>
      <c r="CO20" s="15"/>
      <c r="CP20" s="15"/>
      <c r="CQ20" s="16"/>
      <c r="CR20" s="17"/>
      <c r="CS20" s="16"/>
      <c r="CT20" s="9"/>
      <c r="CU20" s="13"/>
      <c r="CV20" s="13"/>
      <c r="CX20" s="8"/>
      <c r="CY20" s="13"/>
      <c r="CZ20" s="14"/>
      <c r="DA20" s="9"/>
      <c r="DB20" s="15"/>
      <c r="DC20" s="15"/>
      <c r="DD20" s="9"/>
      <c r="DE20" s="15"/>
      <c r="DF20" s="15"/>
      <c r="DG20" s="16"/>
      <c r="DH20" s="17"/>
      <c r="DI20" s="16"/>
      <c r="DJ20" s="9"/>
      <c r="DK20" s="13"/>
      <c r="DL20" s="13"/>
    </row>
    <row r="21" spans="1:116" x14ac:dyDescent="0.25">
      <c r="A21" s="2">
        <v>2</v>
      </c>
      <c r="B21" s="3">
        <v>0.92</v>
      </c>
      <c r="C21" s="61">
        <f t="shared" si="18"/>
        <v>-292.01330126077107</v>
      </c>
      <c r="D21" s="58">
        <f t="shared" si="19"/>
        <v>1.9144862795149968E-3</v>
      </c>
      <c r="E21" s="58">
        <f t="shared" si="16"/>
        <v>0.98893852371835778</v>
      </c>
      <c r="F21" s="58">
        <f t="shared" si="16"/>
        <v>9.1469900021272071E-3</v>
      </c>
      <c r="G21" s="68">
        <f t="shared" ref="G21:H23" si="22">AH39</f>
        <v>6.8197410072375195</v>
      </c>
      <c r="H21" s="68">
        <f t="shared" si="22"/>
        <v>5.1346741808695926</v>
      </c>
      <c r="J21" s="2">
        <v>2</v>
      </c>
      <c r="K21" s="3">
        <v>0.92</v>
      </c>
      <c r="L21" s="61">
        <f>AS39</f>
        <v>-91.56910270981642</v>
      </c>
      <c r="M21" s="58">
        <f>AU39</f>
        <v>2.3399276749627739E-3</v>
      </c>
      <c r="N21" s="58">
        <f t="shared" si="17"/>
        <v>0.98893852371835778</v>
      </c>
      <c r="O21" s="58">
        <f t="shared" si="17"/>
        <v>8.7215486066794298E-3</v>
      </c>
      <c r="P21" s="68">
        <f t="shared" ref="P21:Q23" si="23">AX39</f>
        <v>6.7777378197221463</v>
      </c>
      <c r="Q21" s="68">
        <f t="shared" si="23"/>
        <v>5.7199053952398975</v>
      </c>
      <c r="R21" s="64">
        <f t="shared" si="20"/>
        <v>-0.68642146671242132</v>
      </c>
      <c r="S21" s="64">
        <f t="shared" si="20"/>
        <v>0.22222222222222224</v>
      </c>
      <c r="T21" s="64">
        <f t="shared" si="21"/>
        <v>-6.159059042095137E-3</v>
      </c>
      <c r="U21" s="64">
        <f t="shared" si="21"/>
        <v>0.11397630964603717</v>
      </c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  <c r="AL21" s="18"/>
      <c r="AM21" s="19" t="s">
        <v>17</v>
      </c>
      <c r="AN21" s="20" t="s">
        <v>18</v>
      </c>
      <c r="AO21" s="19" t="s">
        <v>19</v>
      </c>
      <c r="AP21" s="21" t="s">
        <v>20</v>
      </c>
      <c r="AQ21" s="21" t="s">
        <v>21</v>
      </c>
      <c r="AR21" s="19" t="s">
        <v>12</v>
      </c>
      <c r="AS21" s="21" t="s">
        <v>22</v>
      </c>
      <c r="AT21" s="21" t="s">
        <v>22</v>
      </c>
      <c r="AU21" s="22" t="s">
        <v>23</v>
      </c>
      <c r="AV21" s="22" t="s">
        <v>24</v>
      </c>
      <c r="AW21" s="22" t="s">
        <v>25</v>
      </c>
      <c r="AX21" s="19" t="s">
        <v>26</v>
      </c>
      <c r="AY21" s="19" t="s">
        <v>27</v>
      </c>
      <c r="AZ21" s="19" t="s">
        <v>28</v>
      </c>
      <c r="BB21" s="18"/>
      <c r="BC21" s="19" t="s">
        <v>17</v>
      </c>
      <c r="BD21" s="20" t="s">
        <v>18</v>
      </c>
      <c r="BE21" s="19" t="s">
        <v>19</v>
      </c>
      <c r="BF21" s="21" t="s">
        <v>20</v>
      </c>
      <c r="BG21" s="21" t="s">
        <v>21</v>
      </c>
      <c r="BH21" s="19" t="s">
        <v>12</v>
      </c>
      <c r="BI21" s="21" t="s">
        <v>22</v>
      </c>
      <c r="BJ21" s="21" t="s">
        <v>22</v>
      </c>
      <c r="BK21" s="22" t="s">
        <v>23</v>
      </c>
      <c r="BL21" s="22" t="s">
        <v>24</v>
      </c>
      <c r="BM21" s="22" t="s">
        <v>25</v>
      </c>
      <c r="BN21" s="19" t="s">
        <v>26</v>
      </c>
      <c r="BO21" s="19" t="s">
        <v>27</v>
      </c>
      <c r="BP21" s="19" t="s">
        <v>28</v>
      </c>
      <c r="BR21" s="18"/>
      <c r="BS21" s="19" t="s">
        <v>17</v>
      </c>
      <c r="BT21" s="20" t="s">
        <v>18</v>
      </c>
      <c r="BU21" s="19" t="s">
        <v>19</v>
      </c>
      <c r="BV21" s="21" t="s">
        <v>20</v>
      </c>
      <c r="BW21" s="21" t="s">
        <v>21</v>
      </c>
      <c r="BX21" s="19" t="s">
        <v>12</v>
      </c>
      <c r="BY21" s="21" t="s">
        <v>22</v>
      </c>
      <c r="BZ21" s="21" t="s">
        <v>22</v>
      </c>
      <c r="CA21" s="22" t="s">
        <v>23</v>
      </c>
      <c r="CB21" s="22" t="s">
        <v>24</v>
      </c>
      <c r="CC21" s="22" t="s">
        <v>25</v>
      </c>
      <c r="CD21" s="19" t="s">
        <v>26</v>
      </c>
      <c r="CE21" s="19" t="s">
        <v>27</v>
      </c>
      <c r="CF21" s="19" t="s">
        <v>28</v>
      </c>
      <c r="CH21" s="18"/>
      <c r="CI21" s="19"/>
      <c r="CJ21" s="20"/>
      <c r="CK21" s="19"/>
      <c r="CL21" s="21"/>
      <c r="CM21" s="21"/>
      <c r="CN21" s="19"/>
      <c r="CO21" s="21"/>
      <c r="CP21" s="21"/>
      <c r="CQ21" s="22"/>
      <c r="CR21" s="22"/>
      <c r="CS21" s="22"/>
      <c r="CT21" s="19"/>
      <c r="CU21" s="19"/>
      <c r="CV21" s="19"/>
      <c r="CX21" s="18"/>
      <c r="CY21" s="19"/>
      <c r="CZ21" s="20"/>
      <c r="DA21" s="19"/>
      <c r="DB21" s="21"/>
      <c r="DC21" s="21"/>
      <c r="DD21" s="19"/>
      <c r="DE21" s="21"/>
      <c r="DF21" s="21"/>
      <c r="DG21" s="22"/>
      <c r="DH21" s="22"/>
      <c r="DI21" s="22"/>
      <c r="DJ21" s="19"/>
      <c r="DK21" s="19"/>
      <c r="DL21" s="19"/>
    </row>
    <row r="22" spans="1:116" x14ac:dyDescent="0.25">
      <c r="A22" s="2">
        <v>3</v>
      </c>
      <c r="B22" s="3">
        <v>0.95</v>
      </c>
      <c r="C22" s="61">
        <f t="shared" si="18"/>
        <v>-6.1938939404160877E-3</v>
      </c>
      <c r="D22" s="58">
        <f t="shared" si="19"/>
        <v>6.5943416294405449E-3</v>
      </c>
      <c r="E22" s="58">
        <f t="shared" si="16"/>
        <v>0.96468836417783455</v>
      </c>
      <c r="F22" s="58">
        <f t="shared" si="16"/>
        <v>2.8717294192724951E-2</v>
      </c>
      <c r="G22" s="68">
        <f t="shared" si="22"/>
        <v>7.1330174167128835</v>
      </c>
      <c r="H22" s="68">
        <f t="shared" si="22"/>
        <v>8.3919658810588391</v>
      </c>
      <c r="J22" s="2">
        <v>3</v>
      </c>
      <c r="K22" s="3">
        <v>0.95</v>
      </c>
      <c r="L22" s="61">
        <f>AS40</f>
        <v>87.636435916461892</v>
      </c>
      <c r="M22" s="58">
        <f>AU40</f>
        <v>7.4452244203360987E-3</v>
      </c>
      <c r="N22" s="58">
        <f t="shared" si="17"/>
        <v>0.96468836417783455</v>
      </c>
      <c r="O22" s="58">
        <f t="shared" si="17"/>
        <v>2.7866411401829397E-2</v>
      </c>
      <c r="P22" s="68">
        <f t="shared" si="23"/>
        <v>6.9955191587100929</v>
      </c>
      <c r="Q22" s="68">
        <f t="shared" si="23"/>
        <v>8.8017786132409164</v>
      </c>
      <c r="R22" s="64">
        <f t="shared" si="20"/>
        <v>-14149.843483518664</v>
      </c>
      <c r="S22" s="64">
        <f t="shared" si="20"/>
        <v>0.12903225806451607</v>
      </c>
      <c r="T22" s="64">
        <f t="shared" si="21"/>
        <v>-1.9276310426584387E-2</v>
      </c>
      <c r="U22" s="64">
        <f t="shared" si="21"/>
        <v>4.8833936885640673E-2</v>
      </c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  <c r="AL22" s="9" t="s">
        <v>29</v>
      </c>
      <c r="AM22" s="23">
        <v>0</v>
      </c>
      <c r="AN22" s="24" t="s">
        <v>39</v>
      </c>
      <c r="AO22" s="25">
        <v>2369.8664448504851</v>
      </c>
      <c r="AP22" s="26">
        <v>777.63278968269412</v>
      </c>
      <c r="AQ22" s="26">
        <v>12211.981582987069</v>
      </c>
      <c r="AR22" s="27">
        <v>14581.848027837541</v>
      </c>
      <c r="AS22" s="28" t="s">
        <v>30</v>
      </c>
      <c r="AT22" s="28" t="s">
        <v>30</v>
      </c>
      <c r="AU22" s="29" t="s">
        <v>30</v>
      </c>
      <c r="AV22" s="30">
        <v>1</v>
      </c>
      <c r="AW22" s="29" t="s">
        <v>30</v>
      </c>
      <c r="AX22" s="31"/>
      <c r="AY22" s="31"/>
      <c r="AZ22" s="31"/>
      <c r="BB22" s="9" t="s">
        <v>29</v>
      </c>
      <c r="BC22" s="23">
        <v>0</v>
      </c>
      <c r="BD22" s="24" t="s">
        <v>39</v>
      </c>
      <c r="BE22" s="25" t="e">
        <v>#VALUE!</v>
      </c>
      <c r="BF22" s="26" t="s">
        <v>61</v>
      </c>
      <c r="BG22" s="26" t="s">
        <v>61</v>
      </c>
      <c r="BH22" s="27" t="s">
        <v>61</v>
      </c>
      <c r="BI22" s="28" t="s">
        <v>30</v>
      </c>
      <c r="BJ22" s="28" t="s">
        <v>30</v>
      </c>
      <c r="BK22" s="29" t="s">
        <v>30</v>
      </c>
      <c r="BL22" s="30">
        <v>1</v>
      </c>
      <c r="BM22" s="29" t="s">
        <v>30</v>
      </c>
      <c r="BN22" s="31"/>
      <c r="BO22" s="31"/>
      <c r="BP22" s="31"/>
      <c r="BR22" s="9" t="s">
        <v>29</v>
      </c>
      <c r="BS22" s="23">
        <v>0</v>
      </c>
      <c r="BT22" s="24" t="s">
        <v>39</v>
      </c>
      <c r="BU22" s="25" t="e">
        <v>#VALUE!</v>
      </c>
      <c r="BV22" s="26" t="s">
        <v>61</v>
      </c>
      <c r="BW22" s="26" t="s">
        <v>61</v>
      </c>
      <c r="BX22" s="27" t="s">
        <v>61</v>
      </c>
      <c r="BY22" s="28" t="s">
        <v>30</v>
      </c>
      <c r="BZ22" s="28" t="s">
        <v>30</v>
      </c>
      <c r="CA22" s="29" t="s">
        <v>30</v>
      </c>
      <c r="CB22" s="30">
        <v>1</v>
      </c>
      <c r="CC22" s="29" t="s">
        <v>30</v>
      </c>
      <c r="CD22" s="31"/>
      <c r="CE22" s="31"/>
      <c r="CF22" s="31"/>
      <c r="CH22" s="9"/>
      <c r="CI22" s="23"/>
      <c r="CJ22" s="24"/>
      <c r="CK22" s="25"/>
      <c r="CL22" s="26"/>
      <c r="CM22" s="26"/>
      <c r="CN22" s="27"/>
      <c r="CO22" s="28"/>
      <c r="CP22" s="28"/>
      <c r="CQ22" s="29"/>
      <c r="CR22" s="30"/>
      <c r="CS22" s="29"/>
      <c r="CT22" s="31"/>
      <c r="CU22" s="31"/>
      <c r="CV22" s="31"/>
      <c r="CX22" s="9"/>
      <c r="CY22" s="23"/>
      <c r="CZ22" s="24"/>
      <c r="DA22" s="25"/>
      <c r="DB22" s="26"/>
      <c r="DC22" s="26"/>
      <c r="DD22" s="27"/>
      <c r="DE22" s="28"/>
      <c r="DF22" s="28"/>
      <c r="DG22" s="29"/>
      <c r="DH22" s="30"/>
      <c r="DI22" s="29"/>
      <c r="DJ22" s="31"/>
      <c r="DK22" s="31"/>
      <c r="DL22" s="31"/>
    </row>
    <row r="23" spans="1:116" x14ac:dyDescent="0.25">
      <c r="A23" s="2">
        <v>4</v>
      </c>
      <c r="B23" s="3">
        <v>0.98</v>
      </c>
      <c r="C23" s="61">
        <f t="shared" si="18"/>
        <v>104.40683971230246</v>
      </c>
      <c r="D23" s="58">
        <f t="shared" si="19"/>
        <v>1.0636034886194426E-2</v>
      </c>
      <c r="E23" s="58">
        <f t="shared" si="16"/>
        <v>0.95511593278025952</v>
      </c>
      <c r="F23" s="58">
        <f t="shared" si="16"/>
        <v>3.4248032333546057E-2</v>
      </c>
      <c r="G23" s="68">
        <f t="shared" si="22"/>
        <v>7.5616711043982141</v>
      </c>
      <c r="H23" s="68">
        <f t="shared" si="22"/>
        <v>10.142792657042126</v>
      </c>
      <c r="J23" s="2">
        <v>4</v>
      </c>
      <c r="K23" s="3">
        <v>0.98</v>
      </c>
      <c r="L23" s="61">
        <f>AS41</f>
        <v>145.80048036996357</v>
      </c>
      <c r="M23" s="58">
        <f>AU41</f>
        <v>1.0848755583918315E-2</v>
      </c>
      <c r="N23" s="58">
        <f t="shared" si="17"/>
        <v>0.95511593278025952</v>
      </c>
      <c r="O23" s="58">
        <f t="shared" si="17"/>
        <v>3.4035311635822164E-2</v>
      </c>
      <c r="P23" s="68">
        <f t="shared" si="23"/>
        <v>7.4902976069174345</v>
      </c>
      <c r="Q23" s="68">
        <f t="shared" si="23"/>
        <v>10.610476759848821</v>
      </c>
      <c r="R23" s="64">
        <f t="shared" si="20"/>
        <v>0.39646483670727961</v>
      </c>
      <c r="S23" s="64">
        <f t="shared" si="20"/>
        <v>2.0000000000000014E-2</v>
      </c>
      <c r="T23" s="64">
        <f t="shared" si="21"/>
        <v>-9.4388524038377577E-3</v>
      </c>
      <c r="U23" s="64">
        <f t="shared" si="21"/>
        <v>4.6109993432822717E-2</v>
      </c>
      <c r="V23" s="9" t="s">
        <v>29</v>
      </c>
      <c r="W23" s="23">
        <v>1</v>
      </c>
      <c r="X23" s="24" t="s">
        <v>40</v>
      </c>
      <c r="Y23" s="32">
        <v>2532.0023937904116</v>
      </c>
      <c r="Z23" s="33">
        <v>844.3947449451266</v>
      </c>
      <c r="AA23" s="33">
        <v>13481.753215112198</v>
      </c>
      <c r="AB23" s="34">
        <v>16013.755608902591</v>
      </c>
      <c r="AC23" s="35">
        <v>908.3527365935721</v>
      </c>
      <c r="AD23" s="35">
        <v>224.11248000336127</v>
      </c>
      <c r="AE23" s="36">
        <v>8.3034534817890172E-3</v>
      </c>
      <c r="AF23" s="36">
        <v>0.98037365540668053</v>
      </c>
      <c r="AG23" s="36">
        <v>1.1322891111530477E-2</v>
      </c>
      <c r="AH23" s="37">
        <v>6.4426681529561645</v>
      </c>
      <c r="AI23" s="37">
        <v>14.30936704571327</v>
      </c>
      <c r="AJ23" s="37">
        <v>8.1512105116520424</v>
      </c>
      <c r="AL23" s="9" t="s">
        <v>29</v>
      </c>
      <c r="AM23" s="23">
        <v>1</v>
      </c>
      <c r="AN23" s="24" t="s">
        <v>40</v>
      </c>
      <c r="AO23" s="32">
        <v>2531.8971846869263</v>
      </c>
      <c r="AP23" s="33">
        <v>755.392201493583</v>
      </c>
      <c r="AQ23" s="33">
        <v>11870.084676732127</v>
      </c>
      <c r="AR23" s="34">
        <v>14401.981861419072</v>
      </c>
      <c r="AS23" s="35">
        <v>747.87832129769345</v>
      </c>
      <c r="AT23" s="35">
        <v>179.86616641846922</v>
      </c>
      <c r="AU23" s="36">
        <v>9.4357425929420639E-3</v>
      </c>
      <c r="AV23" s="36">
        <v>0.98037365540668053</v>
      </c>
      <c r="AW23" s="36">
        <v>1.0190602000377429E-2</v>
      </c>
      <c r="AX23" s="37">
        <v>7.2853621702222151</v>
      </c>
      <c r="AY23" s="37">
        <v>17.013600866380628</v>
      </c>
      <c r="AZ23" s="37">
        <v>8.8319364737787787</v>
      </c>
      <c r="BB23" s="9" t="s">
        <v>29</v>
      </c>
      <c r="BC23" s="23">
        <v>1</v>
      </c>
      <c r="BD23" s="24" t="s">
        <v>40</v>
      </c>
      <c r="BE23" s="32" t="e">
        <v>#VALUE!</v>
      </c>
      <c r="BF23" s="33" t="s">
        <v>61</v>
      </c>
      <c r="BG23" s="33" t="s">
        <v>61</v>
      </c>
      <c r="BH23" s="34" t="s">
        <v>61</v>
      </c>
      <c r="BI23" s="35" t="s">
        <v>61</v>
      </c>
      <c r="BJ23" s="35" t="e">
        <v>#VALUE!</v>
      </c>
      <c r="BK23" s="36">
        <v>0</v>
      </c>
      <c r="BL23" s="36">
        <v>0</v>
      </c>
      <c r="BM23" s="36">
        <v>0</v>
      </c>
      <c r="BN23" s="37" t="e">
        <v>#VALUE!</v>
      </c>
      <c r="BO23" s="37" t="s">
        <v>61</v>
      </c>
      <c r="BP23" s="37" t="s">
        <v>61</v>
      </c>
      <c r="BR23" s="9" t="s">
        <v>29</v>
      </c>
      <c r="BS23" s="23">
        <v>1</v>
      </c>
      <c r="BT23" s="24" t="s">
        <v>40</v>
      </c>
      <c r="BU23" s="32" t="e">
        <v>#VALUE!</v>
      </c>
      <c r="BV23" s="33" t="s">
        <v>61</v>
      </c>
      <c r="BW23" s="33" t="s">
        <v>61</v>
      </c>
      <c r="BX23" s="34" t="s">
        <v>61</v>
      </c>
      <c r="BY23" s="35" t="s">
        <v>61</v>
      </c>
      <c r="BZ23" s="35" t="e">
        <v>#VALUE!</v>
      </c>
      <c r="CA23" s="36">
        <v>0</v>
      </c>
      <c r="CB23" s="36">
        <v>0</v>
      </c>
      <c r="CC23" s="36">
        <v>0</v>
      </c>
      <c r="CD23" s="37" t="e">
        <v>#VALUE!</v>
      </c>
      <c r="CE23" s="37" t="s">
        <v>61</v>
      </c>
      <c r="CF23" s="37" t="s">
        <v>61</v>
      </c>
      <c r="CH23" s="9"/>
      <c r="CI23" s="23"/>
      <c r="CJ23" s="24"/>
      <c r="CK23" s="32"/>
      <c r="CL23" s="33"/>
      <c r="CM23" s="33"/>
      <c r="CN23" s="34"/>
      <c r="CO23" s="35"/>
      <c r="CP23" s="35"/>
      <c r="CQ23" s="36"/>
      <c r="CR23" s="36"/>
      <c r="CS23" s="36"/>
      <c r="CT23" s="37"/>
      <c r="CU23" s="37"/>
      <c r="CV23" s="37"/>
      <c r="CX23" s="9"/>
      <c r="CY23" s="23"/>
      <c r="CZ23" s="24"/>
      <c r="DA23" s="32"/>
      <c r="DB23" s="33"/>
      <c r="DC23" s="33"/>
      <c r="DD23" s="34"/>
      <c r="DE23" s="35"/>
      <c r="DF23" s="35"/>
      <c r="DG23" s="36"/>
      <c r="DH23" s="36"/>
      <c r="DI23" s="36"/>
      <c r="DJ23" s="37"/>
      <c r="DK23" s="37"/>
      <c r="DL23" s="37"/>
    </row>
    <row r="24" spans="1:116" x14ac:dyDescent="0.25">
      <c r="V24" s="9" t="s">
        <v>29</v>
      </c>
      <c r="W24" s="23">
        <v>2</v>
      </c>
      <c r="X24" s="24" t="s">
        <v>41</v>
      </c>
      <c r="Y24" s="32">
        <v>2543.8246576607407</v>
      </c>
      <c r="Z24" s="33">
        <v>839.85868077031591</v>
      </c>
      <c r="AA24" s="33">
        <v>13411.679352490868</v>
      </c>
      <c r="AB24" s="34">
        <v>15955.504010151582</v>
      </c>
      <c r="AC24" s="35">
        <v>625.94094750343106</v>
      </c>
      <c r="AD24" s="35">
        <v>282.36407875436998</v>
      </c>
      <c r="AE24" s="36">
        <v>7.3598792224948105E-3</v>
      </c>
      <c r="AF24" s="36">
        <v>0.95791658803547841</v>
      </c>
      <c r="AG24" s="36">
        <v>3.4723532742026796E-2</v>
      </c>
      <c r="AH24" s="37">
        <v>5.8567791099894411</v>
      </c>
      <c r="AI24" s="37">
        <v>7.314121344328643</v>
      </c>
      <c r="AJ24" s="37">
        <v>3.4669009300690949</v>
      </c>
      <c r="AL24" s="9" t="s">
        <v>29</v>
      </c>
      <c r="AM24" s="23">
        <v>2</v>
      </c>
      <c r="AN24" s="24" t="s">
        <v>41</v>
      </c>
      <c r="AO24" s="32">
        <v>2543.6177329755051</v>
      </c>
      <c r="AP24" s="33">
        <v>751.21347284492595</v>
      </c>
      <c r="AQ24" s="33">
        <v>11806.559457797764</v>
      </c>
      <c r="AR24" s="34">
        <v>14350.177190773275</v>
      </c>
      <c r="AS24" s="35">
        <v>554.06655415154808</v>
      </c>
      <c r="AT24" s="35">
        <v>231.67083706426638</v>
      </c>
      <c r="AU24" s="36">
        <v>8.8695980373655406E-3</v>
      </c>
      <c r="AV24" s="36">
        <v>0.95791658803547841</v>
      </c>
      <c r="AW24" s="36">
        <v>3.3213813927156069E-2</v>
      </c>
      <c r="AX24" s="37">
        <v>6.5766760432136122</v>
      </c>
      <c r="AY24" s="37">
        <v>8.3914674672303882</v>
      </c>
      <c r="AZ24" s="37">
        <v>4.016222540056166</v>
      </c>
      <c r="BB24" s="9" t="s">
        <v>29</v>
      </c>
      <c r="BC24" s="23">
        <v>2</v>
      </c>
      <c r="BD24" s="24" t="s">
        <v>41</v>
      </c>
      <c r="BE24" s="32" t="e">
        <v>#VALUE!</v>
      </c>
      <c r="BF24" s="33" t="s">
        <v>61</v>
      </c>
      <c r="BG24" s="33" t="s">
        <v>61</v>
      </c>
      <c r="BH24" s="34" t="s">
        <v>61</v>
      </c>
      <c r="BI24" s="35" t="s">
        <v>61</v>
      </c>
      <c r="BJ24" s="35" t="e">
        <v>#VALUE!</v>
      </c>
      <c r="BK24" s="36">
        <v>0</v>
      </c>
      <c r="BL24" s="36">
        <v>0</v>
      </c>
      <c r="BM24" s="36">
        <v>0</v>
      </c>
      <c r="BN24" s="37" t="e">
        <v>#VALUE!</v>
      </c>
      <c r="BO24" s="37" t="s">
        <v>61</v>
      </c>
      <c r="BP24" s="37" t="s">
        <v>61</v>
      </c>
      <c r="BR24" s="9" t="s">
        <v>29</v>
      </c>
      <c r="BS24" s="23">
        <v>2</v>
      </c>
      <c r="BT24" s="24" t="s">
        <v>41</v>
      </c>
      <c r="BU24" s="32" t="e">
        <v>#VALUE!</v>
      </c>
      <c r="BV24" s="33" t="s">
        <v>61</v>
      </c>
      <c r="BW24" s="33" t="s">
        <v>61</v>
      </c>
      <c r="BX24" s="34" t="s">
        <v>61</v>
      </c>
      <c r="BY24" s="35" t="s">
        <v>61</v>
      </c>
      <c r="BZ24" s="35" t="e">
        <v>#VALUE!</v>
      </c>
      <c r="CA24" s="36">
        <v>0</v>
      </c>
      <c r="CB24" s="36">
        <v>0</v>
      </c>
      <c r="CC24" s="36">
        <v>0</v>
      </c>
      <c r="CD24" s="37" t="e">
        <v>#VALUE!</v>
      </c>
      <c r="CE24" s="37" t="s">
        <v>61</v>
      </c>
      <c r="CF24" s="37" t="s">
        <v>61</v>
      </c>
      <c r="CH24" s="9"/>
      <c r="CI24" s="23"/>
      <c r="CJ24" s="24"/>
      <c r="CK24" s="32"/>
      <c r="CL24" s="33"/>
      <c r="CM24" s="33"/>
      <c r="CN24" s="34"/>
      <c r="CO24" s="35"/>
      <c r="CP24" s="35"/>
      <c r="CQ24" s="36"/>
      <c r="CR24" s="36"/>
      <c r="CS24" s="36"/>
      <c r="CT24" s="37"/>
      <c r="CU24" s="37"/>
      <c r="CV24" s="37"/>
      <c r="CX24" s="9"/>
      <c r="CY24" s="23"/>
      <c r="CZ24" s="24"/>
      <c r="DA24" s="32"/>
      <c r="DB24" s="33"/>
      <c r="DC24" s="33"/>
      <c r="DD24" s="34"/>
      <c r="DE24" s="35"/>
      <c r="DF24" s="35"/>
      <c r="DG24" s="36"/>
      <c r="DH24" s="36"/>
      <c r="DI24" s="36"/>
      <c r="DJ24" s="37"/>
      <c r="DK24" s="37"/>
      <c r="DL24" s="37"/>
    </row>
    <row r="25" spans="1:116" x14ac:dyDescent="0.25">
      <c r="A25" s="1" t="s">
        <v>59</v>
      </c>
      <c r="B25" s="1" t="s">
        <v>60</v>
      </c>
      <c r="J25" s="1" t="s">
        <v>59</v>
      </c>
      <c r="K25" s="1" t="s">
        <v>60</v>
      </c>
      <c r="R25">
        <v>-0.5</v>
      </c>
      <c r="S25">
        <v>0.5</v>
      </c>
      <c r="V25" s="9" t="s">
        <v>29</v>
      </c>
      <c r="W25" s="23">
        <v>3</v>
      </c>
      <c r="X25" s="24" t="s">
        <v>42</v>
      </c>
      <c r="Y25" s="32">
        <v>2577.6133574889936</v>
      </c>
      <c r="Z25" s="33">
        <v>833.11614809869968</v>
      </c>
      <c r="AA25" s="33">
        <v>13308.231067548981</v>
      </c>
      <c r="AB25" s="34">
        <v>15885.84442503794</v>
      </c>
      <c r="AC25" s="35">
        <v>451.03895493778333</v>
      </c>
      <c r="AD25" s="35">
        <v>352.02366386801259</v>
      </c>
      <c r="AE25" s="36">
        <v>1.6795621815436874E-2</v>
      </c>
      <c r="AF25" s="36">
        <v>0.87582562747688242</v>
      </c>
      <c r="AG25" s="36">
        <v>0.1073787507076807</v>
      </c>
      <c r="AH25" s="37">
        <v>5.7003545384978942</v>
      </c>
      <c r="AI25" s="37">
        <v>7.8356220803435921</v>
      </c>
      <c r="AJ25" s="37">
        <v>6.3258460699585157</v>
      </c>
      <c r="AL25" s="9" t="s">
        <v>29</v>
      </c>
      <c r="AM25" s="23">
        <v>3</v>
      </c>
      <c r="AN25" s="24" t="s">
        <v>42</v>
      </c>
      <c r="AO25" s="32">
        <v>2577.4257137951809</v>
      </c>
      <c r="AP25" s="33">
        <v>745.11889860519796</v>
      </c>
      <c r="AQ25" s="33">
        <v>11714.246196475318</v>
      </c>
      <c r="AR25" s="34">
        <v>14291.671910270486</v>
      </c>
      <c r="AS25" s="35">
        <v>387.26753431352284</v>
      </c>
      <c r="AT25" s="35">
        <v>290.17611756705446</v>
      </c>
      <c r="AU25" s="36">
        <v>2.2457067371202115E-2</v>
      </c>
      <c r="AV25" s="36">
        <v>0.87582562747688242</v>
      </c>
      <c r="AW25" s="36">
        <v>0.10171730515191546</v>
      </c>
      <c r="AX25" s="37">
        <v>6.3837105331374415</v>
      </c>
      <c r="AY25" s="37">
        <v>8.6569932765814812</v>
      </c>
      <c r="AZ25" s="37">
        <v>7.1821599382076977</v>
      </c>
      <c r="BB25" s="9" t="s">
        <v>29</v>
      </c>
      <c r="BC25" s="23">
        <v>3</v>
      </c>
      <c r="BD25" s="24" t="s">
        <v>42</v>
      </c>
      <c r="BE25" s="32" t="e">
        <v>#VALUE!</v>
      </c>
      <c r="BF25" s="33" t="s">
        <v>61</v>
      </c>
      <c r="BG25" s="33" t="s">
        <v>61</v>
      </c>
      <c r="BH25" s="34" t="s">
        <v>61</v>
      </c>
      <c r="BI25" s="35" t="s">
        <v>61</v>
      </c>
      <c r="BJ25" s="35" t="e">
        <v>#VALUE!</v>
      </c>
      <c r="BK25" s="36">
        <v>0</v>
      </c>
      <c r="BL25" s="36">
        <v>0</v>
      </c>
      <c r="BM25" s="36">
        <v>0</v>
      </c>
      <c r="BN25" s="37" t="e">
        <v>#VALUE!</v>
      </c>
      <c r="BO25" s="37" t="s">
        <v>61</v>
      </c>
      <c r="BP25" s="37" t="s">
        <v>61</v>
      </c>
      <c r="BR25" s="9" t="s">
        <v>29</v>
      </c>
      <c r="BS25" s="23">
        <v>3</v>
      </c>
      <c r="BT25" s="24" t="s">
        <v>42</v>
      </c>
      <c r="BU25" s="32" t="e">
        <v>#VALUE!</v>
      </c>
      <c r="BV25" s="33" t="s">
        <v>61</v>
      </c>
      <c r="BW25" s="33" t="s">
        <v>61</v>
      </c>
      <c r="BX25" s="34" t="s">
        <v>61</v>
      </c>
      <c r="BY25" s="35" t="s">
        <v>61</v>
      </c>
      <c r="BZ25" s="35" t="e">
        <v>#VALUE!</v>
      </c>
      <c r="CA25" s="36">
        <v>0</v>
      </c>
      <c r="CB25" s="36">
        <v>0</v>
      </c>
      <c r="CC25" s="36">
        <v>0</v>
      </c>
      <c r="CD25" s="37" t="e">
        <v>#VALUE!</v>
      </c>
      <c r="CE25" s="37" t="s">
        <v>61</v>
      </c>
      <c r="CF25" s="37" t="s">
        <v>61</v>
      </c>
      <c r="CH25" s="9"/>
      <c r="CI25" s="23"/>
      <c r="CJ25" s="24"/>
      <c r="CK25" s="32"/>
      <c r="CL25" s="33"/>
      <c r="CM25" s="33"/>
      <c r="CN25" s="34"/>
      <c r="CO25" s="35"/>
      <c r="CP25" s="35"/>
      <c r="CQ25" s="36"/>
      <c r="CR25" s="36"/>
      <c r="CS25" s="36"/>
      <c r="CT25" s="37"/>
      <c r="CU25" s="37"/>
      <c r="CV25" s="37"/>
      <c r="CX25" s="9"/>
      <c r="CY25" s="23"/>
      <c r="CZ25" s="24"/>
      <c r="DA25" s="32"/>
      <c r="DB25" s="33"/>
      <c r="DC25" s="33"/>
      <c r="DD25" s="34"/>
      <c r="DE25" s="35"/>
      <c r="DF25" s="35"/>
      <c r="DG25" s="36"/>
      <c r="DH25" s="36"/>
      <c r="DI25" s="36"/>
      <c r="DJ25" s="37"/>
      <c r="DK25" s="37"/>
      <c r="DL25" s="37"/>
    </row>
    <row r="26" spans="1:116" x14ac:dyDescent="0.25">
      <c r="A26" s="65">
        <v>2015</v>
      </c>
      <c r="B26" s="65">
        <f>$B$2</f>
        <v>100</v>
      </c>
      <c r="J26" s="65">
        <v>2016</v>
      </c>
      <c r="K26" s="65">
        <f>$B$2</f>
        <v>100</v>
      </c>
      <c r="V26" s="19" t="s">
        <v>29</v>
      </c>
      <c r="W26" s="38">
        <v>4</v>
      </c>
      <c r="X26" s="39" t="s">
        <v>43</v>
      </c>
      <c r="Y26" s="40">
        <v>2613.7984369791675</v>
      </c>
      <c r="Z26" s="41">
        <v>827.63387329352236</v>
      </c>
      <c r="AA26" s="41">
        <v>13222.951064683397</v>
      </c>
      <c r="AB26" s="42">
        <v>15836.749501662558</v>
      </c>
      <c r="AC26" s="43">
        <v>401.28961396358397</v>
      </c>
      <c r="AD26" s="35">
        <v>401.11858724339436</v>
      </c>
      <c r="AE26" s="44">
        <v>4.9632006038875257E-2</v>
      </c>
      <c r="AF26" s="44">
        <v>0.74127193810152858</v>
      </c>
      <c r="AG26" s="44">
        <v>0.20909605585959615</v>
      </c>
      <c r="AH26" s="45">
        <v>5.8180397740652898</v>
      </c>
      <c r="AI26" s="45">
        <v>9.4345432576536385</v>
      </c>
      <c r="AJ26" s="45">
        <v>8.0051447461793899</v>
      </c>
      <c r="AL26" s="19" t="s">
        <v>29</v>
      </c>
      <c r="AM26" s="38">
        <v>4</v>
      </c>
      <c r="AN26" s="39" t="s">
        <v>43</v>
      </c>
      <c r="AO26" s="40">
        <v>2613.1633168842372</v>
      </c>
      <c r="AP26" s="41">
        <v>740.26925309451474</v>
      </c>
      <c r="AQ26" s="41">
        <v>11639.950198459626</v>
      </c>
      <c r="AR26" s="42">
        <v>14253.113515343844</v>
      </c>
      <c r="AS26" s="43">
        <v>331.15804918976215</v>
      </c>
      <c r="AT26" s="35">
        <v>328.73451249369646</v>
      </c>
      <c r="AU26" s="44">
        <v>6.3030760520852991E-2</v>
      </c>
      <c r="AV26" s="44">
        <v>0.74127193810152858</v>
      </c>
      <c r="AW26" s="44">
        <v>0.19569730137761843</v>
      </c>
      <c r="AX26" s="45">
        <v>6.5116125037993164</v>
      </c>
      <c r="AY26" s="45">
        <v>10.602760003017183</v>
      </c>
      <c r="AZ26" s="45">
        <v>8.97626158589126</v>
      </c>
      <c r="BB26" s="19" t="s">
        <v>29</v>
      </c>
      <c r="BC26" s="38">
        <v>4</v>
      </c>
      <c r="BD26" s="39" t="s">
        <v>43</v>
      </c>
      <c r="BE26" s="40" t="e">
        <v>#VALUE!</v>
      </c>
      <c r="BF26" s="41" t="s">
        <v>61</v>
      </c>
      <c r="BG26" s="41" t="s">
        <v>61</v>
      </c>
      <c r="BH26" s="42" t="s">
        <v>61</v>
      </c>
      <c r="BI26" s="43" t="s">
        <v>61</v>
      </c>
      <c r="BJ26" s="35" t="e">
        <v>#VALUE!</v>
      </c>
      <c r="BK26" s="44">
        <v>0</v>
      </c>
      <c r="BL26" s="44">
        <v>0</v>
      </c>
      <c r="BM26" s="44">
        <v>0</v>
      </c>
      <c r="BN26" s="45" t="e">
        <v>#VALUE!</v>
      </c>
      <c r="BO26" s="45" t="s">
        <v>61</v>
      </c>
      <c r="BP26" s="45" t="s">
        <v>61</v>
      </c>
      <c r="BR26" s="19" t="s">
        <v>29</v>
      </c>
      <c r="BS26" s="38">
        <v>4</v>
      </c>
      <c r="BT26" s="39" t="s">
        <v>43</v>
      </c>
      <c r="BU26" s="40" t="e">
        <v>#VALUE!</v>
      </c>
      <c r="BV26" s="41" t="s">
        <v>61</v>
      </c>
      <c r="BW26" s="41" t="s">
        <v>61</v>
      </c>
      <c r="BX26" s="42" t="s">
        <v>61</v>
      </c>
      <c r="BY26" s="43" t="s">
        <v>61</v>
      </c>
      <c r="BZ26" s="35" t="e">
        <v>#VALUE!</v>
      </c>
      <c r="CA26" s="44">
        <v>0</v>
      </c>
      <c r="CB26" s="44">
        <v>0</v>
      </c>
      <c r="CC26" s="44">
        <v>0</v>
      </c>
      <c r="CD26" s="45" t="e">
        <v>#VALUE!</v>
      </c>
      <c r="CE26" s="45" t="s">
        <v>61</v>
      </c>
      <c r="CF26" s="45" t="s">
        <v>61</v>
      </c>
      <c r="CH26" s="19"/>
      <c r="CI26" s="38"/>
      <c r="CJ26" s="39"/>
      <c r="CK26" s="40"/>
      <c r="CL26" s="41"/>
      <c r="CM26" s="41"/>
      <c r="CN26" s="42"/>
      <c r="CO26" s="43"/>
      <c r="CP26" s="35"/>
      <c r="CQ26" s="44"/>
      <c r="CR26" s="44"/>
      <c r="CS26" s="44"/>
      <c r="CT26" s="45"/>
      <c r="CU26" s="45"/>
      <c r="CV26" s="45"/>
      <c r="CX26" s="19"/>
      <c r="CY26" s="38"/>
      <c r="CZ26" s="39"/>
      <c r="DA26" s="40"/>
      <c r="DB26" s="41"/>
      <c r="DC26" s="41"/>
      <c r="DD26" s="42"/>
      <c r="DE26" s="43"/>
      <c r="DF26" s="35"/>
      <c r="DG26" s="44"/>
      <c r="DH26" s="44"/>
      <c r="DI26" s="44"/>
      <c r="DJ26" s="45"/>
      <c r="DK26" s="45"/>
      <c r="DL26" s="45"/>
    </row>
    <row r="27" spans="1:11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  <c r="AL27" s="9" t="s">
        <v>31</v>
      </c>
      <c r="AM27" s="23">
        <v>0</v>
      </c>
      <c r="AN27" s="24" t="s">
        <v>44</v>
      </c>
      <c r="AO27" s="25">
        <v>1558.3676603654662</v>
      </c>
      <c r="AP27" s="26">
        <v>843.64470876952373</v>
      </c>
      <c r="AQ27" s="26">
        <v>13169.123314473365</v>
      </c>
      <c r="AR27" s="27">
        <v>14727.490974838809</v>
      </c>
      <c r="AS27" s="28" t="s">
        <v>30</v>
      </c>
      <c r="AT27" s="28" t="s">
        <v>30</v>
      </c>
      <c r="AU27" s="29" t="s">
        <v>30</v>
      </c>
      <c r="AV27" s="30">
        <v>1</v>
      </c>
      <c r="AW27" s="29" t="s">
        <v>30</v>
      </c>
      <c r="AX27" s="31"/>
      <c r="AY27" s="31"/>
      <c r="AZ27" s="31"/>
      <c r="BB27" s="9" t="s">
        <v>31</v>
      </c>
      <c r="BC27" s="23">
        <v>0</v>
      </c>
      <c r="BD27" s="24" t="s">
        <v>44</v>
      </c>
      <c r="BE27" s="25" t="e">
        <v>#VALUE!</v>
      </c>
      <c r="BF27" s="26" t="s">
        <v>61</v>
      </c>
      <c r="BG27" s="26" t="s">
        <v>61</v>
      </c>
      <c r="BH27" s="27" t="s">
        <v>61</v>
      </c>
      <c r="BI27" s="28" t="s">
        <v>30</v>
      </c>
      <c r="BJ27" s="28" t="s">
        <v>30</v>
      </c>
      <c r="BK27" s="29" t="s">
        <v>30</v>
      </c>
      <c r="BL27" s="30">
        <v>1</v>
      </c>
      <c r="BM27" s="29" t="s">
        <v>30</v>
      </c>
      <c r="BN27" s="31"/>
      <c r="BO27" s="31"/>
      <c r="BP27" s="31"/>
      <c r="BR27" s="9" t="s">
        <v>31</v>
      </c>
      <c r="BS27" s="23">
        <v>0</v>
      </c>
      <c r="BT27" s="24" t="s">
        <v>44</v>
      </c>
      <c r="BU27" s="25" t="e">
        <v>#VALUE!</v>
      </c>
      <c r="BV27" s="26" t="s">
        <v>61</v>
      </c>
      <c r="BW27" s="26" t="s">
        <v>61</v>
      </c>
      <c r="BX27" s="27" t="s">
        <v>61</v>
      </c>
      <c r="BY27" s="28" t="s">
        <v>30</v>
      </c>
      <c r="BZ27" s="28" t="s">
        <v>30</v>
      </c>
      <c r="CA27" s="29" t="s">
        <v>30</v>
      </c>
      <c r="CB27" s="30">
        <v>1</v>
      </c>
      <c r="CC27" s="29" t="s">
        <v>30</v>
      </c>
      <c r="CD27" s="31"/>
      <c r="CE27" s="31"/>
      <c r="CF27" s="31"/>
      <c r="CH27" s="9"/>
      <c r="CI27" s="23"/>
      <c r="CJ27" s="24"/>
      <c r="CK27" s="25"/>
      <c r="CL27" s="26"/>
      <c r="CM27" s="26"/>
      <c r="CN27" s="27"/>
      <c r="CO27" s="28"/>
      <c r="CP27" s="28"/>
      <c r="CQ27" s="29"/>
      <c r="CR27" s="30"/>
      <c r="CS27" s="29"/>
      <c r="CT27" s="31"/>
      <c r="CU27" s="31"/>
      <c r="CV27" s="31"/>
      <c r="CX27" s="9"/>
      <c r="CY27" s="23"/>
      <c r="CZ27" s="24"/>
      <c r="DA27" s="25"/>
      <c r="DB27" s="26"/>
      <c r="DC27" s="26"/>
      <c r="DD27" s="27"/>
      <c r="DE27" s="28"/>
      <c r="DF27" s="28"/>
      <c r="DG27" s="29"/>
      <c r="DH27" s="30"/>
      <c r="DI27" s="29"/>
      <c r="DJ27" s="31"/>
      <c r="DK27" s="31"/>
      <c r="DL27" s="31"/>
    </row>
    <row r="28" spans="1:116" ht="15" customHeight="1" x14ac:dyDescent="0.25">
      <c r="A28" s="160" t="s">
        <v>0</v>
      </c>
      <c r="B28" s="160" t="s">
        <v>1</v>
      </c>
      <c r="C28" s="134" t="s">
        <v>3</v>
      </c>
      <c r="D28" s="134"/>
      <c r="E28" s="134"/>
      <c r="F28" s="134"/>
      <c r="G28" s="159" t="s">
        <v>70</v>
      </c>
      <c r="H28" s="159" t="s">
        <v>72</v>
      </c>
      <c r="J28" s="160" t="s">
        <v>0</v>
      </c>
      <c r="K28" s="160" t="s">
        <v>1</v>
      </c>
      <c r="L28" s="134" t="s">
        <v>3</v>
      </c>
      <c r="M28" s="134"/>
      <c r="N28" s="134"/>
      <c r="O28" s="134"/>
      <c r="P28" s="159" t="s">
        <v>70</v>
      </c>
      <c r="Q28" s="159" t="s">
        <v>72</v>
      </c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  <c r="AL28" s="9" t="s">
        <v>31</v>
      </c>
      <c r="AM28" s="23">
        <v>1</v>
      </c>
      <c r="AN28" s="24" t="s">
        <v>45</v>
      </c>
      <c r="AO28" s="32">
        <v>1710.5867164627625</v>
      </c>
      <c r="AP28" s="33">
        <v>749.4926854435231</v>
      </c>
      <c r="AQ28" s="33">
        <v>11758.831313036349</v>
      </c>
      <c r="AR28" s="34">
        <v>13469.418029499126</v>
      </c>
      <c r="AS28" s="35">
        <v>1208.5193932783466</v>
      </c>
      <c r="AT28" s="35">
        <v>1258.0729453396834</v>
      </c>
      <c r="AU28" s="36">
        <v>5.3186314253283608E-2</v>
      </c>
      <c r="AV28" s="36">
        <v>0.3815469434084644</v>
      </c>
      <c r="AW28" s="36">
        <v>0.56526674233825203</v>
      </c>
      <c r="AX28" s="37">
        <v>1.6167369613528009</v>
      </c>
      <c r="AY28" s="37">
        <v>4.1038662950004268</v>
      </c>
      <c r="AZ28" s="37">
        <v>1.2378025217252171</v>
      </c>
      <c r="BB28" s="9" t="s">
        <v>31</v>
      </c>
      <c r="BC28" s="23">
        <v>1</v>
      </c>
      <c r="BD28" s="24" t="s">
        <v>45</v>
      </c>
      <c r="BE28" s="32" t="e">
        <v>#VALUE!</v>
      </c>
      <c r="BF28" s="33" t="s">
        <v>61</v>
      </c>
      <c r="BG28" s="33" t="s">
        <v>61</v>
      </c>
      <c r="BH28" s="34" t="s">
        <v>61</v>
      </c>
      <c r="BI28" s="35" t="s">
        <v>61</v>
      </c>
      <c r="BJ28" s="35" t="e">
        <v>#VALUE!</v>
      </c>
      <c r="BK28" s="36">
        <v>0</v>
      </c>
      <c r="BL28" s="36">
        <v>0</v>
      </c>
      <c r="BM28" s="36">
        <v>0</v>
      </c>
      <c r="BN28" s="37" t="e">
        <v>#VALUE!</v>
      </c>
      <c r="BO28" s="37" t="s">
        <v>61</v>
      </c>
      <c r="BP28" s="37" t="s">
        <v>61</v>
      </c>
      <c r="BR28" s="9" t="s">
        <v>31</v>
      </c>
      <c r="BS28" s="23">
        <v>1</v>
      </c>
      <c r="BT28" s="24" t="s">
        <v>45</v>
      </c>
      <c r="BU28" s="32" t="e">
        <v>#VALUE!</v>
      </c>
      <c r="BV28" s="33" t="s">
        <v>61</v>
      </c>
      <c r="BW28" s="33" t="s">
        <v>61</v>
      </c>
      <c r="BX28" s="34" t="s">
        <v>61</v>
      </c>
      <c r="BY28" s="35" t="s">
        <v>61</v>
      </c>
      <c r="BZ28" s="35" t="e">
        <v>#VALUE!</v>
      </c>
      <c r="CA28" s="36">
        <v>0</v>
      </c>
      <c r="CB28" s="36">
        <v>0</v>
      </c>
      <c r="CC28" s="36">
        <v>0</v>
      </c>
      <c r="CD28" s="37" t="e">
        <v>#VALUE!</v>
      </c>
      <c r="CE28" s="37" t="s">
        <v>61</v>
      </c>
      <c r="CF28" s="37" t="s">
        <v>61</v>
      </c>
      <c r="CH28" s="9"/>
      <c r="CI28" s="23"/>
      <c r="CJ28" s="24"/>
      <c r="CK28" s="32"/>
      <c r="CL28" s="33"/>
      <c r="CM28" s="33"/>
      <c r="CN28" s="34"/>
      <c r="CO28" s="35"/>
      <c r="CP28" s="35"/>
      <c r="CQ28" s="36"/>
      <c r="CR28" s="36"/>
      <c r="CS28" s="36"/>
      <c r="CT28" s="37"/>
      <c r="CU28" s="37"/>
      <c r="CV28" s="37"/>
      <c r="CX28" s="9"/>
      <c r="CY28" s="23"/>
      <c r="CZ28" s="24"/>
      <c r="DA28" s="32"/>
      <c r="DB28" s="33"/>
      <c r="DC28" s="33"/>
      <c r="DD28" s="34"/>
      <c r="DE28" s="35"/>
      <c r="DF28" s="35"/>
      <c r="DG28" s="36"/>
      <c r="DH28" s="36"/>
      <c r="DI28" s="36"/>
      <c r="DJ28" s="37"/>
      <c r="DK28" s="37"/>
      <c r="DL28" s="37"/>
    </row>
    <row r="29" spans="1:116" ht="15" customHeight="1" x14ac:dyDescent="0.25">
      <c r="A29" s="160"/>
      <c r="B29" s="160"/>
      <c r="C29" s="60" t="s">
        <v>2</v>
      </c>
      <c r="D29" s="57" t="s">
        <v>63</v>
      </c>
      <c r="E29" s="57" t="s">
        <v>85</v>
      </c>
      <c r="F29" s="57" t="s">
        <v>86</v>
      </c>
      <c r="G29" s="159"/>
      <c r="H29" s="159"/>
      <c r="J29" s="160"/>
      <c r="K29" s="160"/>
      <c r="L29" s="60" t="s">
        <v>2</v>
      </c>
      <c r="M29" s="57" t="s">
        <v>63</v>
      </c>
      <c r="N29" s="57" t="s">
        <v>85</v>
      </c>
      <c r="O29" s="57" t="s">
        <v>86</v>
      </c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  <c r="AL29" s="9" t="s">
        <v>31</v>
      </c>
      <c r="AM29" s="23">
        <v>2</v>
      </c>
      <c r="AN29" s="24" t="s">
        <v>46</v>
      </c>
      <c r="AO29" s="32">
        <v>1843.3865645052147</v>
      </c>
      <c r="AP29" s="33">
        <v>728.73790254347205</v>
      </c>
      <c r="AQ29" s="33">
        <v>11442.557089704718</v>
      </c>
      <c r="AR29" s="34">
        <v>13285.943654209952</v>
      </c>
      <c r="AS29" s="35">
        <v>1154.975684637496</v>
      </c>
      <c r="AT29" s="35">
        <v>1441.5473206288571</v>
      </c>
      <c r="AU29" s="36">
        <v>0.10264310037295281</v>
      </c>
      <c r="AV29" s="36">
        <v>0.23171720447543376</v>
      </c>
      <c r="AW29" s="36">
        <v>0.66563969515161348</v>
      </c>
      <c r="AX29" s="37">
        <v>2.4804353501831895</v>
      </c>
      <c r="AY29" s="37">
        <v>6.6932997580356659</v>
      </c>
      <c r="AZ29" s="37">
        <v>3.3014605332484486</v>
      </c>
      <c r="BB29" s="9" t="s">
        <v>31</v>
      </c>
      <c r="BC29" s="23">
        <v>2</v>
      </c>
      <c r="BD29" s="24" t="s">
        <v>46</v>
      </c>
      <c r="BE29" s="32" t="e">
        <v>#VALUE!</v>
      </c>
      <c r="BF29" s="33" t="s">
        <v>61</v>
      </c>
      <c r="BG29" s="33" t="s">
        <v>61</v>
      </c>
      <c r="BH29" s="34" t="s">
        <v>61</v>
      </c>
      <c r="BI29" s="35" t="s">
        <v>61</v>
      </c>
      <c r="BJ29" s="35" t="e">
        <v>#VALUE!</v>
      </c>
      <c r="BK29" s="36">
        <v>0</v>
      </c>
      <c r="BL29" s="36">
        <v>0</v>
      </c>
      <c r="BM29" s="36">
        <v>0</v>
      </c>
      <c r="BN29" s="37" t="e">
        <v>#VALUE!</v>
      </c>
      <c r="BO29" s="37" t="s">
        <v>61</v>
      </c>
      <c r="BP29" s="37" t="s">
        <v>61</v>
      </c>
      <c r="BR29" s="9" t="s">
        <v>31</v>
      </c>
      <c r="BS29" s="23">
        <v>2</v>
      </c>
      <c r="BT29" s="24" t="s">
        <v>46</v>
      </c>
      <c r="BU29" s="32" t="e">
        <v>#VALUE!</v>
      </c>
      <c r="BV29" s="33" t="s">
        <v>61</v>
      </c>
      <c r="BW29" s="33" t="s">
        <v>61</v>
      </c>
      <c r="BX29" s="34" t="s">
        <v>61</v>
      </c>
      <c r="BY29" s="35" t="s">
        <v>61</v>
      </c>
      <c r="BZ29" s="35" t="e">
        <v>#VALUE!</v>
      </c>
      <c r="CA29" s="36">
        <v>0</v>
      </c>
      <c r="CB29" s="36">
        <v>0</v>
      </c>
      <c r="CC29" s="36">
        <v>0</v>
      </c>
      <c r="CD29" s="37" t="e">
        <v>#VALUE!</v>
      </c>
      <c r="CE29" s="37" t="s">
        <v>61</v>
      </c>
      <c r="CF29" s="37" t="s">
        <v>61</v>
      </c>
      <c r="CH29" s="9"/>
      <c r="CI29" s="23"/>
      <c r="CJ29" s="24"/>
      <c r="CK29" s="32"/>
      <c r="CL29" s="33"/>
      <c r="CM29" s="33"/>
      <c r="CN29" s="34"/>
      <c r="CO29" s="35"/>
      <c r="CP29" s="35"/>
      <c r="CQ29" s="36"/>
      <c r="CR29" s="36"/>
      <c r="CS29" s="36"/>
      <c r="CT29" s="37"/>
      <c r="CU29" s="37"/>
      <c r="CV29" s="37"/>
      <c r="CX29" s="9"/>
      <c r="CY29" s="23"/>
      <c r="CZ29" s="24"/>
      <c r="DA29" s="32"/>
      <c r="DB29" s="33"/>
      <c r="DC29" s="33"/>
      <c r="DD29" s="34"/>
      <c r="DE29" s="35"/>
      <c r="DF29" s="35"/>
      <c r="DG29" s="36"/>
      <c r="DH29" s="36"/>
      <c r="DI29" s="36"/>
      <c r="DJ29" s="37"/>
      <c r="DK29" s="37"/>
      <c r="DL29" s="37"/>
    </row>
    <row r="30" spans="1:116" x14ac:dyDescent="0.25">
      <c r="A30" s="134" t="s">
        <v>64</v>
      </c>
      <c r="B30" s="134"/>
      <c r="C30" s="134"/>
      <c r="D30" s="134"/>
      <c r="E30" s="134"/>
      <c r="F30" s="134"/>
      <c r="G30" s="134"/>
      <c r="H30" s="134"/>
      <c r="J30" s="134" t="s">
        <v>64</v>
      </c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  <c r="AL30" s="9" t="s">
        <v>31</v>
      </c>
      <c r="AM30" s="23">
        <v>3</v>
      </c>
      <c r="AN30" s="24" t="s">
        <v>47</v>
      </c>
      <c r="AO30" s="32">
        <v>1889.7218028580719</v>
      </c>
      <c r="AP30" s="33">
        <v>725.13771258214774</v>
      </c>
      <c r="AQ30" s="33">
        <v>11385.165470463802</v>
      </c>
      <c r="AR30" s="34">
        <v>13274.887273321838</v>
      </c>
      <c r="AS30" s="35">
        <v>901.26327924819793</v>
      </c>
      <c r="AT30" s="35">
        <v>1452.6037015169713</v>
      </c>
      <c r="AU30" s="36">
        <v>0.26236419652991733</v>
      </c>
      <c r="AV30" s="36">
        <v>3.2430679422733905E-3</v>
      </c>
      <c r="AW30" s="36">
        <v>0.73439273552780926</v>
      </c>
      <c r="AX30" s="37">
        <v>2.7960724105156527</v>
      </c>
      <c r="AY30" s="37">
        <v>8.8130714246151456</v>
      </c>
      <c r="AZ30" s="37">
        <v>4.6202579535592836</v>
      </c>
      <c r="BB30" s="9" t="s">
        <v>31</v>
      </c>
      <c r="BC30" s="23">
        <v>3</v>
      </c>
      <c r="BD30" s="24" t="s">
        <v>47</v>
      </c>
      <c r="BE30" s="32" t="e">
        <v>#VALUE!</v>
      </c>
      <c r="BF30" s="33" t="s">
        <v>61</v>
      </c>
      <c r="BG30" s="33" t="s">
        <v>61</v>
      </c>
      <c r="BH30" s="34" t="s">
        <v>61</v>
      </c>
      <c r="BI30" s="35" t="s">
        <v>61</v>
      </c>
      <c r="BJ30" s="35" t="e">
        <v>#VALUE!</v>
      </c>
      <c r="BK30" s="36">
        <v>0</v>
      </c>
      <c r="BL30" s="36">
        <v>0</v>
      </c>
      <c r="BM30" s="36">
        <v>0</v>
      </c>
      <c r="BN30" s="37" t="e">
        <v>#VALUE!</v>
      </c>
      <c r="BO30" s="37" t="s">
        <v>61</v>
      </c>
      <c r="BP30" s="37" t="s">
        <v>61</v>
      </c>
      <c r="BR30" s="9" t="s">
        <v>31</v>
      </c>
      <c r="BS30" s="23">
        <v>3</v>
      </c>
      <c r="BT30" s="24" t="s">
        <v>47</v>
      </c>
      <c r="BU30" s="32" t="e">
        <v>#VALUE!</v>
      </c>
      <c r="BV30" s="33" t="s">
        <v>61</v>
      </c>
      <c r="BW30" s="33" t="s">
        <v>61</v>
      </c>
      <c r="BX30" s="34" t="s">
        <v>61</v>
      </c>
      <c r="BY30" s="35" t="s">
        <v>61</v>
      </c>
      <c r="BZ30" s="35" t="e">
        <v>#VALUE!</v>
      </c>
      <c r="CA30" s="36">
        <v>0</v>
      </c>
      <c r="CB30" s="36">
        <v>0</v>
      </c>
      <c r="CC30" s="36">
        <v>0</v>
      </c>
      <c r="CD30" s="37" t="e">
        <v>#VALUE!</v>
      </c>
      <c r="CE30" s="37" t="s">
        <v>61</v>
      </c>
      <c r="CF30" s="37" t="s">
        <v>61</v>
      </c>
      <c r="CH30" s="9"/>
      <c r="CI30" s="23"/>
      <c r="CJ30" s="24"/>
      <c r="CK30" s="32"/>
      <c r="CL30" s="33"/>
      <c r="CM30" s="33"/>
      <c r="CN30" s="34"/>
      <c r="CO30" s="35"/>
      <c r="CP30" s="35"/>
      <c r="CQ30" s="36"/>
      <c r="CR30" s="36"/>
      <c r="CS30" s="36"/>
      <c r="CT30" s="37"/>
      <c r="CU30" s="37"/>
      <c r="CV30" s="37"/>
      <c r="CX30" s="9"/>
      <c r="CY30" s="23"/>
      <c r="CZ30" s="24"/>
      <c r="DA30" s="32"/>
      <c r="DB30" s="33"/>
      <c r="DC30" s="33"/>
      <c r="DD30" s="34"/>
      <c r="DE30" s="35"/>
      <c r="DF30" s="35"/>
      <c r="DG30" s="36"/>
      <c r="DH30" s="36"/>
      <c r="DI30" s="36"/>
      <c r="DJ30" s="37"/>
      <c r="DK30" s="37"/>
      <c r="DL30" s="37"/>
    </row>
    <row r="31" spans="1:116" x14ac:dyDescent="0.25">
      <c r="A31" s="2">
        <v>0</v>
      </c>
      <c r="B31" s="3">
        <v>0.8</v>
      </c>
      <c r="C31" s="61" t="str">
        <f>BI37</f>
        <v>NA</v>
      </c>
      <c r="D31" s="58" t="str">
        <f>BK37</f>
        <v>NA</v>
      </c>
      <c r="E31" s="58">
        <f t="shared" ref="E31:F35" si="24">BL37</f>
        <v>1</v>
      </c>
      <c r="F31" s="58" t="str">
        <f t="shared" si="24"/>
        <v>NA</v>
      </c>
      <c r="G31" s="68" t="s">
        <v>30</v>
      </c>
      <c r="H31" s="68" t="s">
        <v>30</v>
      </c>
      <c r="J31" s="2">
        <v>0</v>
      </c>
      <c r="K31" s="3">
        <v>0.8</v>
      </c>
      <c r="L31" s="61" t="str">
        <f>BY37</f>
        <v>NA</v>
      </c>
      <c r="M31" s="58" t="str">
        <f>CA37</f>
        <v>NA</v>
      </c>
      <c r="N31" s="58">
        <f t="shared" ref="N31:O35" si="25">CB37</f>
        <v>1</v>
      </c>
      <c r="O31" s="58" t="str">
        <f t="shared" si="25"/>
        <v>NA</v>
      </c>
      <c r="P31" s="68" t="s">
        <v>30</v>
      </c>
      <c r="Q31" s="68" t="s">
        <v>30</v>
      </c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  <c r="AL31" s="47" t="s">
        <v>48</v>
      </c>
      <c r="AM31" s="5"/>
      <c r="AN31" s="5"/>
      <c r="AO31" s="5"/>
      <c r="AP31" s="5" t="s">
        <v>32</v>
      </c>
      <c r="AQ31" s="5"/>
      <c r="AR31" s="5"/>
      <c r="AS31" s="5"/>
      <c r="AT31" s="5"/>
      <c r="AU31" s="49"/>
      <c r="AV31" s="5"/>
      <c r="AW31" s="5"/>
      <c r="AX31" s="5"/>
      <c r="AY31" s="5"/>
      <c r="AZ31" s="5"/>
      <c r="BB31" s="47" t="s">
        <v>48</v>
      </c>
      <c r="BC31" s="5"/>
      <c r="BD31" s="5"/>
      <c r="BE31" s="5"/>
      <c r="BF31" s="5" t="s">
        <v>32</v>
      </c>
      <c r="BG31" s="5"/>
      <c r="BH31" s="5"/>
      <c r="BI31" s="5"/>
      <c r="BJ31" s="5"/>
      <c r="BK31" s="49"/>
      <c r="BL31" s="5"/>
      <c r="BM31" s="5"/>
      <c r="BN31" s="5"/>
      <c r="BO31" s="5"/>
      <c r="BP31" s="5"/>
      <c r="BR31" s="47" t="s">
        <v>48</v>
      </c>
      <c r="BS31" s="5"/>
      <c r="BT31" s="5"/>
      <c r="BU31" s="5"/>
      <c r="BV31" s="5" t="s">
        <v>32</v>
      </c>
      <c r="BW31" s="5"/>
      <c r="BX31" s="5"/>
      <c r="BY31" s="5"/>
      <c r="BZ31" s="5"/>
      <c r="CA31" s="49"/>
      <c r="CB31" s="5"/>
      <c r="CC31" s="5"/>
      <c r="CD31" s="5"/>
      <c r="CE31" s="5"/>
      <c r="CF31" s="5"/>
      <c r="CH31" s="47"/>
      <c r="CI31" s="5"/>
      <c r="CJ31" s="5"/>
      <c r="CK31" s="5"/>
      <c r="CL31" s="5"/>
      <c r="CM31" s="5"/>
      <c r="CN31" s="5"/>
      <c r="CO31" s="5"/>
      <c r="CP31" s="5"/>
      <c r="CQ31" s="49"/>
      <c r="CR31" s="5"/>
      <c r="CS31" s="5"/>
      <c r="CT31" s="5"/>
      <c r="CU31" s="5"/>
      <c r="CV31" s="5"/>
      <c r="CX31" s="47"/>
      <c r="CY31" s="5"/>
      <c r="CZ31" s="5"/>
      <c r="DA31" s="5"/>
      <c r="DB31" s="5"/>
      <c r="DC31" s="5"/>
      <c r="DD31" s="5"/>
      <c r="DE31" s="5"/>
      <c r="DF31" s="5"/>
      <c r="DG31" s="49"/>
      <c r="DH31" s="5"/>
      <c r="DI31" s="5"/>
      <c r="DJ31" s="5"/>
      <c r="DK31" s="5"/>
      <c r="DL31" s="5"/>
    </row>
    <row r="32" spans="1:116" x14ac:dyDescent="0.25">
      <c r="A32" s="2">
        <v>1</v>
      </c>
      <c r="B32" s="3">
        <v>0.9</v>
      </c>
      <c r="C32" s="61" t="str">
        <f>BI38</f>
        <v>---</v>
      </c>
      <c r="D32" s="58">
        <f>BK38</f>
        <v>0</v>
      </c>
      <c r="E32" s="58">
        <f t="shared" si="24"/>
        <v>1</v>
      </c>
      <c r="F32" s="58">
        <f t="shared" si="24"/>
        <v>0</v>
      </c>
      <c r="G32" s="68">
        <f>BN38</f>
        <v>15.529546137382589</v>
      </c>
      <c r="H32" s="68" t="str">
        <f>BO38</f>
        <v>---</v>
      </c>
      <c r="J32" s="2">
        <v>1</v>
      </c>
      <c r="K32" s="3">
        <v>0.9</v>
      </c>
      <c r="L32" s="61" t="str">
        <f t="shared" ref="L32:L35" si="26">BY38</f>
        <v>---</v>
      </c>
      <c r="M32" s="58">
        <f t="shared" ref="M32:M35" si="27">CA38</f>
        <v>0</v>
      </c>
      <c r="N32" s="58">
        <f t="shared" si="25"/>
        <v>1</v>
      </c>
      <c r="O32" s="58">
        <f t="shared" si="25"/>
        <v>0</v>
      </c>
      <c r="P32" s="68" t="e">
        <f>CD38</f>
        <v>#DIV/0!</v>
      </c>
      <c r="Q32" s="68" t="str">
        <f>CE38</f>
        <v>---</v>
      </c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x14ac:dyDescent="0.25">
      <c r="A33" s="2">
        <v>2</v>
      </c>
      <c r="B33" s="3">
        <v>0.92</v>
      </c>
      <c r="C33" s="61">
        <f>BI39</f>
        <v>39.380534269739655</v>
      </c>
      <c r="D33" s="58">
        <f>BK39</f>
        <v>0</v>
      </c>
      <c r="E33" s="58">
        <f t="shared" si="24"/>
        <v>0.99950000000000006</v>
      </c>
      <c r="F33" s="58">
        <f t="shared" si="24"/>
        <v>5.0000000000000001E-4</v>
      </c>
      <c r="G33" s="68">
        <f t="shared" ref="G33:H35" si="28">BN39</f>
        <v>14.853635529486413</v>
      </c>
      <c r="H33" s="68">
        <f t="shared" si="28"/>
        <v>10.576208221828226</v>
      </c>
      <c r="J33" s="2">
        <v>2</v>
      </c>
      <c r="K33" s="3">
        <v>0.92</v>
      </c>
      <c r="L33" s="61" t="str">
        <f t="shared" si="26"/>
        <v>---</v>
      </c>
      <c r="M33" s="58">
        <f t="shared" si="27"/>
        <v>0</v>
      </c>
      <c r="N33" s="58">
        <f t="shared" si="25"/>
        <v>1</v>
      </c>
      <c r="O33" s="58">
        <f t="shared" si="25"/>
        <v>0</v>
      </c>
      <c r="P33" s="68" t="e">
        <f t="shared" ref="P33:Q35" si="29">CD39</f>
        <v>#DIV/0!</v>
      </c>
      <c r="Q33" s="68" t="str">
        <f t="shared" si="29"/>
        <v>---</v>
      </c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  <c r="AL33" s="4" t="s">
        <v>34</v>
      </c>
      <c r="AM33" s="5"/>
      <c r="AN33" s="5"/>
      <c r="AO33" s="5"/>
      <c r="AP33" s="5"/>
      <c r="AQ33" s="5"/>
      <c r="AR33" s="5"/>
      <c r="AS33" s="5"/>
      <c r="AT33" s="5"/>
      <c r="AU33" s="6" t="s">
        <v>6</v>
      </c>
      <c r="AV33" s="5"/>
      <c r="AW33" s="5"/>
      <c r="AX33" s="5"/>
      <c r="AY33" s="5"/>
      <c r="AZ33" s="5"/>
      <c r="BB33" s="4" t="s">
        <v>34</v>
      </c>
      <c r="BC33" s="5"/>
      <c r="BD33" s="5"/>
      <c r="BE33" s="5"/>
      <c r="BF33" s="5"/>
      <c r="BG33" s="5"/>
      <c r="BH33" s="5"/>
      <c r="BI33" s="5"/>
      <c r="BJ33" s="5"/>
      <c r="BK33" s="6" t="s">
        <v>6</v>
      </c>
      <c r="BL33" s="5"/>
      <c r="BM33" s="5"/>
      <c r="BN33" s="5"/>
      <c r="BO33" s="5"/>
      <c r="BP33" s="5"/>
      <c r="BR33" s="4" t="s">
        <v>34</v>
      </c>
      <c r="BS33" s="5"/>
      <c r="BT33" s="5"/>
      <c r="BU33" s="5"/>
      <c r="BV33" s="5"/>
      <c r="BW33" s="5"/>
      <c r="BX33" s="5"/>
      <c r="BY33" s="5"/>
      <c r="BZ33" s="5"/>
      <c r="CA33" s="6" t="s">
        <v>6</v>
      </c>
      <c r="CB33" s="5"/>
      <c r="CC33" s="5"/>
      <c r="CD33" s="5"/>
      <c r="CE33" s="5"/>
      <c r="CF33" s="5"/>
      <c r="CH33" s="4"/>
      <c r="CI33" s="5"/>
      <c r="CJ33" s="5"/>
      <c r="CK33" s="5"/>
      <c r="CL33" s="5"/>
      <c r="CM33" s="5"/>
      <c r="CN33" s="5"/>
      <c r="CO33" s="5"/>
      <c r="CP33" s="5"/>
      <c r="CQ33" s="6"/>
      <c r="CR33" s="5"/>
      <c r="CS33" s="5"/>
      <c r="CT33" s="5"/>
      <c r="CU33" s="5"/>
      <c r="CV33" s="5"/>
      <c r="CX33" s="4"/>
      <c r="CY33" s="5"/>
      <c r="CZ33" s="5"/>
      <c r="DA33" s="5"/>
      <c r="DB33" s="5"/>
      <c r="DC33" s="5"/>
      <c r="DD33" s="5"/>
      <c r="DE33" s="5"/>
      <c r="DF33" s="5"/>
      <c r="DG33" s="6"/>
      <c r="DH33" s="5"/>
      <c r="DI33" s="5"/>
      <c r="DJ33" s="5"/>
      <c r="DK33" s="5"/>
      <c r="DL33" s="5"/>
    </row>
    <row r="34" spans="1:116" x14ac:dyDescent="0.25">
      <c r="A34" s="2">
        <v>3</v>
      </c>
      <c r="B34" s="3">
        <v>0.95</v>
      </c>
      <c r="C34" s="61">
        <f>BI40</f>
        <v>22.795607824274754</v>
      </c>
      <c r="D34" s="58">
        <f>BK40</f>
        <v>1.1999999999999999E-3</v>
      </c>
      <c r="E34" s="58">
        <f t="shared" si="24"/>
        <v>0.99709999999999999</v>
      </c>
      <c r="F34" s="58">
        <f t="shared" si="24"/>
        <v>1.6999999999999999E-3</v>
      </c>
      <c r="G34" s="68">
        <f t="shared" si="28"/>
        <v>14.870328947348421</v>
      </c>
      <c r="H34" s="68">
        <f t="shared" si="28"/>
        <v>12.969536821949216</v>
      </c>
      <c r="J34" s="2">
        <v>3</v>
      </c>
      <c r="K34" s="3">
        <v>0.95</v>
      </c>
      <c r="L34" s="61" t="str">
        <f t="shared" si="26"/>
        <v>---</v>
      </c>
      <c r="M34" s="58">
        <f t="shared" si="27"/>
        <v>0</v>
      </c>
      <c r="N34" s="58">
        <f t="shared" si="25"/>
        <v>1</v>
      </c>
      <c r="O34" s="58">
        <f t="shared" si="25"/>
        <v>0</v>
      </c>
      <c r="P34" s="68" t="e">
        <f t="shared" si="29"/>
        <v>#DIV/0!</v>
      </c>
      <c r="Q34" s="68" t="str">
        <f t="shared" si="29"/>
        <v>---</v>
      </c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  <c r="AL34" s="8"/>
      <c r="AM34" s="9"/>
      <c r="AN34" s="9"/>
      <c r="AO34" s="10" t="s">
        <v>7</v>
      </c>
      <c r="AP34" s="10"/>
      <c r="AQ34" s="10"/>
      <c r="AR34" s="10"/>
      <c r="AS34" s="10"/>
      <c r="AT34" s="10"/>
      <c r="AU34" s="10"/>
      <c r="AV34" s="10"/>
      <c r="AW34" s="11"/>
      <c r="AX34" s="12"/>
      <c r="AY34" s="12" t="s">
        <v>8</v>
      </c>
      <c r="AZ34" s="12"/>
      <c r="BB34" s="8"/>
      <c r="BC34" s="9"/>
      <c r="BD34" s="9"/>
      <c r="BE34" s="10" t="s">
        <v>7</v>
      </c>
      <c r="BF34" s="10"/>
      <c r="BG34" s="10"/>
      <c r="BH34" s="10"/>
      <c r="BI34" s="10"/>
      <c r="BJ34" s="10"/>
      <c r="BK34" s="10"/>
      <c r="BL34" s="10"/>
      <c r="BM34" s="11"/>
      <c r="BN34" s="12"/>
      <c r="BO34" s="12" t="s">
        <v>8</v>
      </c>
      <c r="BP34" s="12"/>
      <c r="BR34" s="8"/>
      <c r="BS34" s="9"/>
      <c r="BT34" s="9"/>
      <c r="BU34" s="10" t="s">
        <v>7</v>
      </c>
      <c r="BV34" s="10"/>
      <c r="BW34" s="10"/>
      <c r="BX34" s="10"/>
      <c r="BY34" s="10"/>
      <c r="BZ34" s="10"/>
      <c r="CA34" s="10"/>
      <c r="CB34" s="10"/>
      <c r="CC34" s="11"/>
      <c r="CD34" s="12"/>
      <c r="CE34" s="12" t="s">
        <v>8</v>
      </c>
      <c r="CF34" s="12"/>
      <c r="CH34" s="8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1"/>
      <c r="CT34" s="12"/>
      <c r="CU34" s="12"/>
      <c r="CV34" s="12"/>
      <c r="CX34" s="8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1"/>
      <c r="DJ34" s="12"/>
      <c r="DK34" s="12"/>
      <c r="DL34" s="12"/>
    </row>
    <row r="35" spans="1:116" x14ac:dyDescent="0.25">
      <c r="A35" s="2">
        <v>4</v>
      </c>
      <c r="B35" s="3">
        <v>0.98</v>
      </c>
      <c r="C35" s="61">
        <f>BI41</f>
        <v>-53.401412548529436</v>
      </c>
      <c r="D35" s="58">
        <f>BK41</f>
        <v>2.8E-3</v>
      </c>
      <c r="E35" s="58">
        <f t="shared" si="24"/>
        <v>0.99650000000000005</v>
      </c>
      <c r="F35" s="58">
        <f t="shared" si="24"/>
        <v>6.9999999999999999E-4</v>
      </c>
      <c r="G35" s="68">
        <f t="shared" si="28"/>
        <v>16.553863768646735</v>
      </c>
      <c r="H35" s="68">
        <f t="shared" si="28"/>
        <v>24.405742221318643</v>
      </c>
      <c r="J35" s="2">
        <v>4</v>
      </c>
      <c r="K35" s="3">
        <v>0.98</v>
      </c>
      <c r="L35" s="61" t="str">
        <f t="shared" si="26"/>
        <v>---</v>
      </c>
      <c r="M35" s="58">
        <f t="shared" si="27"/>
        <v>0</v>
      </c>
      <c r="N35" s="58">
        <f t="shared" si="25"/>
        <v>1</v>
      </c>
      <c r="O35" s="58">
        <f t="shared" si="25"/>
        <v>0</v>
      </c>
      <c r="P35" s="68" t="e">
        <f t="shared" si="29"/>
        <v>#DIV/0!</v>
      </c>
      <c r="Q35" s="68" t="str">
        <f t="shared" si="29"/>
        <v>---</v>
      </c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  <c r="AL35" s="8"/>
      <c r="AM35" s="13"/>
      <c r="AN35" s="14"/>
      <c r="AO35" s="9" t="s">
        <v>9</v>
      </c>
      <c r="AP35" s="15" t="s">
        <v>10</v>
      </c>
      <c r="AQ35" s="15" t="s">
        <v>11</v>
      </c>
      <c r="AR35" s="9"/>
      <c r="AS35" s="15" t="s">
        <v>12</v>
      </c>
      <c r="AT35" s="15" t="s">
        <v>13</v>
      </c>
      <c r="AU35" s="16" t="s">
        <v>14</v>
      </c>
      <c r="AV35" s="17" t="s">
        <v>15</v>
      </c>
      <c r="AW35" s="16" t="s">
        <v>14</v>
      </c>
      <c r="AX35" s="9" t="s">
        <v>16</v>
      </c>
      <c r="AY35" s="13"/>
      <c r="AZ35" s="13"/>
      <c r="BB35" s="8"/>
      <c r="BC35" s="13"/>
      <c r="BD35" s="14"/>
      <c r="BE35" s="9" t="s">
        <v>9</v>
      </c>
      <c r="BF35" s="15" t="s">
        <v>10</v>
      </c>
      <c r="BG35" s="15" t="s">
        <v>11</v>
      </c>
      <c r="BH35" s="9"/>
      <c r="BI35" s="15" t="s">
        <v>12</v>
      </c>
      <c r="BJ35" s="15" t="s">
        <v>13</v>
      </c>
      <c r="BK35" s="16" t="s">
        <v>14</v>
      </c>
      <c r="BL35" s="17" t="s">
        <v>15</v>
      </c>
      <c r="BM35" s="16" t="s">
        <v>14</v>
      </c>
      <c r="BN35" s="9" t="s">
        <v>16</v>
      </c>
      <c r="BO35" s="13"/>
      <c r="BP35" s="13"/>
      <c r="BR35" s="8"/>
      <c r="BS35" s="13"/>
      <c r="BT35" s="14"/>
      <c r="BU35" s="9" t="s">
        <v>9</v>
      </c>
      <c r="BV35" s="15" t="s">
        <v>10</v>
      </c>
      <c r="BW35" s="15" t="s">
        <v>11</v>
      </c>
      <c r="BX35" s="9"/>
      <c r="BY35" s="15" t="s">
        <v>12</v>
      </c>
      <c r="BZ35" s="15" t="s">
        <v>13</v>
      </c>
      <c r="CA35" s="16" t="s">
        <v>14</v>
      </c>
      <c r="CB35" s="17" t="s">
        <v>15</v>
      </c>
      <c r="CC35" s="16" t="s">
        <v>14</v>
      </c>
      <c r="CD35" s="9" t="s">
        <v>16</v>
      </c>
      <c r="CE35" s="13"/>
      <c r="CF35" s="13"/>
      <c r="CH35" s="8"/>
      <c r="CI35" s="13"/>
      <c r="CJ35" s="14"/>
      <c r="CK35" s="9"/>
      <c r="CL35" s="15"/>
      <c r="CM35" s="15"/>
      <c r="CN35" s="9"/>
      <c r="CO35" s="15"/>
      <c r="CP35" s="15"/>
      <c r="CQ35" s="16"/>
      <c r="CR35" s="17"/>
      <c r="CS35" s="16"/>
      <c r="CT35" s="9"/>
      <c r="CU35" s="13"/>
      <c r="CV35" s="13"/>
      <c r="CX35" s="8"/>
      <c r="CY35" s="13"/>
      <c r="CZ35" s="14"/>
      <c r="DA35" s="9"/>
      <c r="DB35" s="15"/>
      <c r="DC35" s="15"/>
      <c r="DD35" s="9"/>
      <c r="DE35" s="15"/>
      <c r="DF35" s="15"/>
      <c r="DG35" s="16"/>
      <c r="DH35" s="17"/>
      <c r="DI35" s="16"/>
      <c r="DJ35" s="9"/>
      <c r="DK35" s="13"/>
      <c r="DL35" s="13"/>
    </row>
    <row r="36" spans="1:116" x14ac:dyDescent="0.25">
      <c r="C36" s="64" t="e">
        <f t="shared" ref="C36:G39" si="30">(C32-C20)/C20</f>
        <v>#VALUE!</v>
      </c>
      <c r="D36" s="64">
        <f t="shared" si="30"/>
        <v>-1</v>
      </c>
      <c r="E36" s="64"/>
      <c r="F36" s="64"/>
      <c r="G36" s="64">
        <f t="shared" si="30"/>
        <v>1.1356819043116406</v>
      </c>
      <c r="H36" s="64" t="e">
        <f t="shared" ref="H36" si="31">(H32-H20)/H20</f>
        <v>#VALUE!</v>
      </c>
      <c r="L36" s="64" t="e">
        <f>(L32-C20)/C20</f>
        <v>#VALUE!</v>
      </c>
      <c r="M36" s="64">
        <f>(M32-D20)/D20</f>
        <v>-1</v>
      </c>
      <c r="N36" s="64"/>
      <c r="O36" s="64"/>
      <c r="P36" s="64" t="e">
        <f t="shared" ref="P36:Q39" si="32">(P32-G20)/G20</f>
        <v>#DIV/0!</v>
      </c>
      <c r="Q36" s="64" t="e">
        <f t="shared" si="32"/>
        <v>#VALUE!</v>
      </c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  <c r="AL36" s="18"/>
      <c r="AM36" s="19" t="s">
        <v>17</v>
      </c>
      <c r="AN36" s="20" t="s">
        <v>18</v>
      </c>
      <c r="AO36" s="19" t="s">
        <v>19</v>
      </c>
      <c r="AP36" s="21" t="s">
        <v>20</v>
      </c>
      <c r="AQ36" s="21" t="s">
        <v>21</v>
      </c>
      <c r="AR36" s="19" t="s">
        <v>12</v>
      </c>
      <c r="AS36" s="21" t="s">
        <v>22</v>
      </c>
      <c r="AT36" s="21" t="s">
        <v>22</v>
      </c>
      <c r="AU36" s="22" t="s">
        <v>23</v>
      </c>
      <c r="AV36" s="22" t="s">
        <v>24</v>
      </c>
      <c r="AW36" s="22" t="s">
        <v>25</v>
      </c>
      <c r="AX36" s="19" t="s">
        <v>26</v>
      </c>
      <c r="AY36" s="19" t="s">
        <v>27</v>
      </c>
      <c r="AZ36" s="19" t="s">
        <v>28</v>
      </c>
      <c r="BB36" s="18"/>
      <c r="BC36" s="19" t="s">
        <v>17</v>
      </c>
      <c r="BD36" s="20" t="s">
        <v>18</v>
      </c>
      <c r="BE36" s="19" t="s">
        <v>19</v>
      </c>
      <c r="BF36" s="21" t="s">
        <v>20</v>
      </c>
      <c r="BG36" s="21" t="s">
        <v>21</v>
      </c>
      <c r="BH36" s="19" t="s">
        <v>12</v>
      </c>
      <c r="BI36" s="21" t="s">
        <v>22</v>
      </c>
      <c r="BJ36" s="21" t="s">
        <v>22</v>
      </c>
      <c r="BK36" s="22" t="s">
        <v>23</v>
      </c>
      <c r="BL36" s="22" t="s">
        <v>24</v>
      </c>
      <c r="BM36" s="22" t="s">
        <v>25</v>
      </c>
      <c r="BN36" s="19" t="s">
        <v>26</v>
      </c>
      <c r="BO36" s="19" t="s">
        <v>27</v>
      </c>
      <c r="BP36" s="19" t="s">
        <v>28</v>
      </c>
      <c r="BR36" s="18"/>
      <c r="BS36" s="19" t="s">
        <v>17</v>
      </c>
      <c r="BT36" s="20" t="s">
        <v>18</v>
      </c>
      <c r="BU36" s="19" t="s">
        <v>19</v>
      </c>
      <c r="BV36" s="21" t="s">
        <v>20</v>
      </c>
      <c r="BW36" s="21" t="s">
        <v>21</v>
      </c>
      <c r="BX36" s="19" t="s">
        <v>12</v>
      </c>
      <c r="BY36" s="21" t="s">
        <v>22</v>
      </c>
      <c r="BZ36" s="21" t="s">
        <v>22</v>
      </c>
      <c r="CA36" s="22" t="s">
        <v>23</v>
      </c>
      <c r="CB36" s="22" t="s">
        <v>24</v>
      </c>
      <c r="CC36" s="22" t="s">
        <v>25</v>
      </c>
      <c r="CD36" s="19" t="s">
        <v>26</v>
      </c>
      <c r="CE36" s="19" t="s">
        <v>27</v>
      </c>
      <c r="CF36" s="19" t="s">
        <v>28</v>
      </c>
      <c r="CH36" s="18"/>
      <c r="CI36" s="19"/>
      <c r="CJ36" s="20"/>
      <c r="CK36" s="19"/>
      <c r="CL36" s="21"/>
      <c r="CM36" s="21"/>
      <c r="CN36" s="19"/>
      <c r="CO36" s="21"/>
      <c r="CP36" s="21"/>
      <c r="CQ36" s="22"/>
      <c r="CR36" s="22"/>
      <c r="CS36" s="22"/>
      <c r="CT36" s="19"/>
      <c r="CU36" s="19"/>
      <c r="CV36" s="19"/>
      <c r="CX36" s="18"/>
      <c r="CY36" s="19"/>
      <c r="CZ36" s="20"/>
      <c r="DA36" s="19"/>
      <c r="DB36" s="21"/>
      <c r="DC36" s="21"/>
      <c r="DD36" s="19"/>
      <c r="DE36" s="21"/>
      <c r="DF36" s="21"/>
      <c r="DG36" s="22"/>
      <c r="DH36" s="22"/>
      <c r="DI36" s="22"/>
      <c r="DJ36" s="19"/>
      <c r="DK36" s="19"/>
      <c r="DL36" s="19"/>
    </row>
    <row r="37" spans="1:116" x14ac:dyDescent="0.25">
      <c r="C37" s="64">
        <f t="shared" si="30"/>
        <v>-1.1348587002705484</v>
      </c>
      <c r="D37" s="64">
        <f t="shared" si="30"/>
        <v>-1</v>
      </c>
      <c r="E37" s="64"/>
      <c r="F37" s="64"/>
      <c r="G37" s="64">
        <f t="shared" si="30"/>
        <v>1.17803513560454</v>
      </c>
      <c r="H37" s="64">
        <f t="shared" ref="H37" si="33">(H33-H21)/H21</f>
        <v>1.0597622846708206</v>
      </c>
      <c r="L37" s="64" t="e">
        <f t="shared" ref="L37:L39" si="34">(L33-C21)/C21</f>
        <v>#VALUE!</v>
      </c>
      <c r="M37" s="64">
        <f>(M33-D21)/D21</f>
        <v>-1</v>
      </c>
      <c r="N37" s="64"/>
      <c r="O37" s="64"/>
      <c r="P37" s="64" t="e">
        <f t="shared" si="32"/>
        <v>#DIV/0!</v>
      </c>
      <c r="Q37" s="64" t="e">
        <f t="shared" si="32"/>
        <v>#VALUE!</v>
      </c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  <c r="AL37" s="9" t="s">
        <v>29</v>
      </c>
      <c r="AM37" s="23">
        <v>0</v>
      </c>
      <c r="AN37" s="24" t="s">
        <v>39</v>
      </c>
      <c r="AO37" s="25">
        <v>1954.5713886711542</v>
      </c>
      <c r="AP37" s="26">
        <v>452.25344136334149</v>
      </c>
      <c r="AQ37" s="26">
        <v>7143.3023244407941</v>
      </c>
      <c r="AR37" s="27">
        <v>9097.8737131119087</v>
      </c>
      <c r="AS37" s="28" t="s">
        <v>30</v>
      </c>
      <c r="AT37" s="28" t="s">
        <v>30</v>
      </c>
      <c r="AU37" s="29" t="s">
        <v>30</v>
      </c>
      <c r="AV37" s="30">
        <v>1</v>
      </c>
      <c r="AW37" s="29" t="s">
        <v>30</v>
      </c>
      <c r="AX37" s="31"/>
      <c r="AY37" s="31"/>
      <c r="AZ37" s="31"/>
      <c r="BB37" s="9" t="s">
        <v>29</v>
      </c>
      <c r="BC37" s="23">
        <v>0</v>
      </c>
      <c r="BD37" s="24" t="s">
        <v>39</v>
      </c>
      <c r="BE37" s="25">
        <v>2447.8429069122321</v>
      </c>
      <c r="BF37" s="26">
        <v>344.19943574115979</v>
      </c>
      <c r="BG37" s="26">
        <v>5800.0908408382911</v>
      </c>
      <c r="BH37" s="27">
        <v>8247.9337477504214</v>
      </c>
      <c r="BI37" s="28" t="s">
        <v>30</v>
      </c>
      <c r="BJ37" s="28" t="s">
        <v>30</v>
      </c>
      <c r="BK37" s="29" t="s">
        <v>30</v>
      </c>
      <c r="BL37" s="30">
        <v>1</v>
      </c>
      <c r="BM37" s="29" t="s">
        <v>30</v>
      </c>
      <c r="BN37" s="31"/>
      <c r="BO37" s="31"/>
      <c r="BP37" s="31"/>
      <c r="BR37" s="9" t="s">
        <v>29</v>
      </c>
      <c r="BS37" s="23">
        <v>0</v>
      </c>
      <c r="BT37" s="24" t="s">
        <v>39</v>
      </c>
      <c r="BU37" s="25">
        <v>2459.2803847143705</v>
      </c>
      <c r="BV37" s="26">
        <v>238.19184128917288</v>
      </c>
      <c r="BW37" s="26">
        <v>3987.9574821367687</v>
      </c>
      <c r="BX37" s="27">
        <v>6447.2378668510264</v>
      </c>
      <c r="BY37" s="28" t="s">
        <v>30</v>
      </c>
      <c r="BZ37" s="28" t="s">
        <v>30</v>
      </c>
      <c r="CA37" s="29" t="s">
        <v>30</v>
      </c>
      <c r="CB37" s="30">
        <v>1</v>
      </c>
      <c r="CC37" s="29" t="s">
        <v>30</v>
      </c>
      <c r="CD37" s="31"/>
      <c r="CE37" s="31"/>
      <c r="CF37" s="31"/>
      <c r="CH37" s="9"/>
      <c r="CI37" s="23"/>
      <c r="CJ37" s="24"/>
      <c r="CK37" s="25"/>
      <c r="CL37" s="26"/>
      <c r="CM37" s="26"/>
      <c r="CN37" s="27"/>
      <c r="CO37" s="28"/>
      <c r="CP37" s="28"/>
      <c r="CQ37" s="29"/>
      <c r="CR37" s="30"/>
      <c r="CS37" s="29"/>
      <c r="CT37" s="31"/>
      <c r="CU37" s="31"/>
      <c r="CV37" s="31"/>
      <c r="CX37" s="9"/>
      <c r="CY37" s="23"/>
      <c r="CZ37" s="24"/>
      <c r="DA37" s="25"/>
      <c r="DB37" s="26"/>
      <c r="DC37" s="26"/>
      <c r="DD37" s="27"/>
      <c r="DE37" s="28"/>
      <c r="DF37" s="28"/>
      <c r="DG37" s="29"/>
      <c r="DH37" s="30"/>
      <c r="DI37" s="29"/>
      <c r="DJ37" s="31"/>
      <c r="DK37" s="31"/>
      <c r="DL37" s="31"/>
    </row>
    <row r="38" spans="1:116" x14ac:dyDescent="0.25">
      <c r="C38" s="64">
        <f t="shared" si="30"/>
        <v>-3681.3355116447815</v>
      </c>
      <c r="D38" s="64">
        <f t="shared" si="30"/>
        <v>-0.81802580645161294</v>
      </c>
      <c r="E38" s="64"/>
      <c r="F38" s="64"/>
      <c r="G38" s="64">
        <f t="shared" si="30"/>
        <v>1.0847178800526651</v>
      </c>
      <c r="H38" s="64">
        <f t="shared" ref="H38" si="35">(H34-H22)/H22</f>
        <v>0.54547063295648324</v>
      </c>
      <c r="L38" s="64" t="e">
        <f t="shared" si="34"/>
        <v>#VALUE!</v>
      </c>
      <c r="M38" s="64">
        <f>(M34-D22)/D22</f>
        <v>-1</v>
      </c>
      <c r="N38" s="64"/>
      <c r="O38" s="64"/>
      <c r="P38" s="64" t="e">
        <f t="shared" si="32"/>
        <v>#DIV/0!</v>
      </c>
      <c r="Q38" s="64" t="e">
        <f t="shared" si="32"/>
        <v>#VALUE!</v>
      </c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1971.6157852943543</v>
      </c>
      <c r="Z38" s="33">
        <v>473.25667759540482</v>
      </c>
      <c r="AA38" s="33">
        <v>7769.7100551486619</v>
      </c>
      <c r="AB38" s="34">
        <v>9741.3258404430253</v>
      </c>
      <c r="AC38" s="35">
        <v>-1186.6944672538602</v>
      </c>
      <c r="AD38" s="35">
        <v>22.150574706687621</v>
      </c>
      <c r="AE38" s="36">
        <v>1.4890448840672197E-3</v>
      </c>
      <c r="AF38" s="36">
        <v>0.99680918953414166</v>
      </c>
      <c r="AG38" s="36">
        <v>1.7017655817911082E-3</v>
      </c>
      <c r="AH38" s="37">
        <v>7.2714696444403186</v>
      </c>
      <c r="AI38" s="37">
        <v>6.0325918453210861</v>
      </c>
      <c r="AJ38" s="37">
        <v>6.2470114427341352</v>
      </c>
      <c r="AL38" s="9" t="s">
        <v>29</v>
      </c>
      <c r="AM38" s="23">
        <v>1</v>
      </c>
      <c r="AN38" s="24" t="s">
        <v>40</v>
      </c>
      <c r="AO38" s="32">
        <v>1970.8591297427777</v>
      </c>
      <c r="AP38" s="33">
        <v>450.01785683810027</v>
      </c>
      <c r="AQ38" s="33">
        <v>7107.5242120643243</v>
      </c>
      <c r="AR38" s="34">
        <v>9078.3833418070644</v>
      </c>
      <c r="AS38" s="35">
        <v>-692.91091435681267</v>
      </c>
      <c r="AT38" s="35">
        <v>19.490371304844302</v>
      </c>
      <c r="AU38" s="36">
        <v>2.1272069772388853E-3</v>
      </c>
      <c r="AV38" s="36">
        <v>0.99680918953414166</v>
      </c>
      <c r="AW38" s="36">
        <v>1.0636034886194426E-3</v>
      </c>
      <c r="AX38" s="37">
        <v>7.2856744568251202</v>
      </c>
      <c r="AY38" s="37">
        <v>9.7595994239566242</v>
      </c>
      <c r="AZ38" s="37">
        <v>10.354740053462599</v>
      </c>
      <c r="BB38" s="9" t="s">
        <v>29</v>
      </c>
      <c r="BC38" s="23">
        <v>1</v>
      </c>
      <c r="BD38" s="24" t="s">
        <v>40</v>
      </c>
      <c r="BE38" s="32">
        <v>2449.5294581185121</v>
      </c>
      <c r="BF38" s="33">
        <v>344.09083300471406</v>
      </c>
      <c r="BG38" s="33">
        <v>5798.4684133187648</v>
      </c>
      <c r="BH38" s="34">
        <v>8247.99787143717</v>
      </c>
      <c r="BI38" s="35" t="s">
        <v>61</v>
      </c>
      <c r="BJ38" s="35">
        <v>-6.4123686748644104E-2</v>
      </c>
      <c r="BK38" s="36">
        <v>0</v>
      </c>
      <c r="BL38" s="36">
        <v>1</v>
      </c>
      <c r="BM38" s="36">
        <v>0</v>
      </c>
      <c r="BN38" s="37">
        <v>15.529546137382589</v>
      </c>
      <c r="BO38" s="37" t="s">
        <v>61</v>
      </c>
      <c r="BP38" s="37" t="s">
        <v>61</v>
      </c>
      <c r="BR38" s="9" t="s">
        <v>29</v>
      </c>
      <c r="BS38" s="23">
        <v>1</v>
      </c>
      <c r="BT38" s="24" t="s">
        <v>40</v>
      </c>
      <c r="BU38" s="32">
        <v>2459.2803847143705</v>
      </c>
      <c r="BV38" s="33">
        <v>238.19184128917288</v>
      </c>
      <c r="BW38" s="33">
        <v>3987.9574821367687</v>
      </c>
      <c r="BX38" s="34">
        <v>6447.2378668510264</v>
      </c>
      <c r="BY38" s="35" t="s">
        <v>61</v>
      </c>
      <c r="BZ38" s="35">
        <v>0</v>
      </c>
      <c r="CA38" s="36">
        <v>0</v>
      </c>
      <c r="CB38" s="36">
        <v>1</v>
      </c>
      <c r="CC38" s="36">
        <v>0</v>
      </c>
      <c r="CD38" s="37" t="e">
        <v>#DIV/0!</v>
      </c>
      <c r="CE38" s="37" t="s">
        <v>61</v>
      </c>
      <c r="CF38" s="37" t="s">
        <v>61</v>
      </c>
      <c r="CH38" s="9"/>
      <c r="CI38" s="23"/>
      <c r="CJ38" s="24"/>
      <c r="CK38" s="32"/>
      <c r="CL38" s="33"/>
      <c r="CM38" s="33"/>
      <c r="CN38" s="34"/>
      <c r="CO38" s="35"/>
      <c r="CP38" s="35"/>
      <c r="CQ38" s="36"/>
      <c r="CR38" s="36"/>
      <c r="CS38" s="36"/>
      <c r="CT38" s="37"/>
      <c r="CU38" s="37"/>
      <c r="CV38" s="37"/>
      <c r="CX38" s="9"/>
      <c r="CY38" s="23"/>
      <c r="CZ38" s="24"/>
      <c r="DA38" s="32"/>
      <c r="DB38" s="33"/>
      <c r="DC38" s="33"/>
      <c r="DD38" s="34"/>
      <c r="DE38" s="35"/>
      <c r="DF38" s="35"/>
      <c r="DG38" s="36"/>
      <c r="DH38" s="36"/>
      <c r="DI38" s="36"/>
      <c r="DJ38" s="37"/>
      <c r="DK38" s="37"/>
      <c r="DL38" s="37"/>
    </row>
    <row r="39" spans="1:116" x14ac:dyDescent="0.25">
      <c r="C39" s="64">
        <f t="shared" si="30"/>
        <v>-1.5114742740579001</v>
      </c>
      <c r="D39" s="64">
        <f t="shared" si="30"/>
        <v>-0.73674399999999995</v>
      </c>
      <c r="E39" s="64"/>
      <c r="F39" s="64"/>
      <c r="G39" s="64">
        <f t="shared" si="30"/>
        <v>1.1891806110184096</v>
      </c>
      <c r="H39" s="64">
        <f t="shared" ref="H39" si="36">(H35-H23)/H23</f>
        <v>1.406215235443443</v>
      </c>
      <c r="L39" s="64" t="e">
        <f t="shared" si="34"/>
        <v>#VALUE!</v>
      </c>
      <c r="M39" s="64">
        <f>(M35-D23)/D23</f>
        <v>-1</v>
      </c>
      <c r="N39" s="64"/>
      <c r="O39" s="64"/>
      <c r="P39" s="64" t="e">
        <f t="shared" si="32"/>
        <v>#DIV/0!</v>
      </c>
      <c r="Q39" s="64" t="e">
        <f t="shared" si="32"/>
        <v>#VALUE!</v>
      </c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1973.446431715962</v>
      </c>
      <c r="Z39" s="33">
        <v>472.83298074193851</v>
      </c>
      <c r="AA39" s="33">
        <v>7762.4793367556449</v>
      </c>
      <c r="AB39" s="34">
        <v>9735.9257684716122</v>
      </c>
      <c r="AC39" s="35">
        <v>-292.01330126077107</v>
      </c>
      <c r="AD39" s="35">
        <v>27.550646678100748</v>
      </c>
      <c r="AE39" s="36">
        <v>1.9144862795149968E-3</v>
      </c>
      <c r="AF39" s="36">
        <v>0.98893852371835778</v>
      </c>
      <c r="AG39" s="36">
        <v>9.1469900021272071E-3</v>
      </c>
      <c r="AH39" s="37">
        <v>6.8197410072375195</v>
      </c>
      <c r="AI39" s="37">
        <v>5.1346741808695926</v>
      </c>
      <c r="AJ39" s="37">
        <v>4.1556233777809704</v>
      </c>
      <c r="AL39" s="9" t="s">
        <v>29</v>
      </c>
      <c r="AM39" s="23">
        <v>2</v>
      </c>
      <c r="AN39" s="24" t="s">
        <v>41</v>
      </c>
      <c r="AO39" s="32">
        <v>1972.8750662733491</v>
      </c>
      <c r="AP39" s="33">
        <v>449.55288284528638</v>
      </c>
      <c r="AQ39" s="33">
        <v>7100.0683692451667</v>
      </c>
      <c r="AR39" s="34">
        <v>9072.9434355184749</v>
      </c>
      <c r="AS39" s="35">
        <v>-91.56910270981642</v>
      </c>
      <c r="AT39" s="35">
        <v>24.930277593433857</v>
      </c>
      <c r="AU39" s="36">
        <v>2.3399276749627739E-3</v>
      </c>
      <c r="AV39" s="36">
        <v>0.98893852371835778</v>
      </c>
      <c r="AW39" s="36">
        <v>8.7215486066794298E-3</v>
      </c>
      <c r="AX39" s="37">
        <v>6.7777378197221463</v>
      </c>
      <c r="AY39" s="37">
        <v>5.7199053952398975</v>
      </c>
      <c r="AZ39" s="37">
        <v>4.6070831855020513</v>
      </c>
      <c r="BB39" s="9" t="s">
        <v>29</v>
      </c>
      <c r="BC39" s="23">
        <v>2</v>
      </c>
      <c r="BD39" s="24" t="s">
        <v>41</v>
      </c>
      <c r="BE39" s="32">
        <v>2449.7278805264727</v>
      </c>
      <c r="BF39" s="33">
        <v>344.07253255907358</v>
      </c>
      <c r="BG39" s="33">
        <v>5798.1654435754526</v>
      </c>
      <c r="BH39" s="34">
        <v>8247.8933241018185</v>
      </c>
      <c r="BI39" s="35">
        <v>39.380534269739655</v>
      </c>
      <c r="BJ39" s="35">
        <v>4.0423648602882167E-2</v>
      </c>
      <c r="BK39" s="36">
        <v>0</v>
      </c>
      <c r="BL39" s="36">
        <v>0.99950000000000006</v>
      </c>
      <c r="BM39" s="36">
        <v>5.0000000000000001E-4</v>
      </c>
      <c r="BN39" s="37">
        <v>14.853635529486413</v>
      </c>
      <c r="BO39" s="37">
        <v>10.576208221828226</v>
      </c>
      <c r="BP39" s="37">
        <v>11.306257994607586</v>
      </c>
      <c r="BR39" s="9" t="s">
        <v>29</v>
      </c>
      <c r="BS39" s="23">
        <v>2</v>
      </c>
      <c r="BT39" s="24" t="s">
        <v>41</v>
      </c>
      <c r="BU39" s="32">
        <v>2459.2803847143705</v>
      </c>
      <c r="BV39" s="33">
        <v>238.19184128917288</v>
      </c>
      <c r="BW39" s="33">
        <v>3987.9574821367687</v>
      </c>
      <c r="BX39" s="34">
        <v>6447.2378668510264</v>
      </c>
      <c r="BY39" s="35" t="s">
        <v>61</v>
      </c>
      <c r="BZ39" s="35">
        <v>0</v>
      </c>
      <c r="CA39" s="36">
        <v>0</v>
      </c>
      <c r="CB39" s="36">
        <v>1</v>
      </c>
      <c r="CC39" s="36">
        <v>0</v>
      </c>
      <c r="CD39" s="37" t="e">
        <v>#DIV/0!</v>
      </c>
      <c r="CE39" s="37" t="s">
        <v>61</v>
      </c>
      <c r="CF39" s="37" t="s">
        <v>61</v>
      </c>
      <c r="CH39" s="9"/>
      <c r="CI39" s="23"/>
      <c r="CJ39" s="24"/>
      <c r="CK39" s="32"/>
      <c r="CL39" s="33"/>
      <c r="CM39" s="33"/>
      <c r="CN39" s="34"/>
      <c r="CO39" s="35"/>
      <c r="CP39" s="35"/>
      <c r="CQ39" s="36"/>
      <c r="CR39" s="36"/>
      <c r="CS39" s="36"/>
      <c r="CT39" s="37"/>
      <c r="CU39" s="37"/>
      <c r="CV39" s="37"/>
      <c r="CX39" s="9"/>
      <c r="CY39" s="23"/>
      <c r="CZ39" s="24"/>
      <c r="DA39" s="32"/>
      <c r="DB39" s="33"/>
      <c r="DC39" s="33"/>
      <c r="DD39" s="34"/>
      <c r="DE39" s="35"/>
      <c r="DF39" s="35"/>
      <c r="DG39" s="36"/>
      <c r="DH39" s="36"/>
      <c r="DI39" s="36"/>
      <c r="DJ39" s="37"/>
      <c r="DK39" s="37"/>
      <c r="DL39" s="37"/>
    </row>
    <row r="40" spans="1:116" x14ac:dyDescent="0.25">
      <c r="A40" s="134" t="s">
        <v>67</v>
      </c>
      <c r="B40" s="134"/>
      <c r="C40" s="134"/>
      <c r="D40" s="134"/>
      <c r="E40" s="134"/>
      <c r="F40" s="134"/>
      <c r="G40" s="134"/>
      <c r="H40" s="134"/>
      <c r="J40" s="134" t="s">
        <v>67</v>
      </c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1978.7270873563334</v>
      </c>
      <c r="Z40" s="33">
        <v>472.21422458905005</v>
      </c>
      <c r="AA40" s="33">
        <v>7752.1368658432448</v>
      </c>
      <c r="AB40" s="34">
        <v>9730.8639531995923</v>
      </c>
      <c r="AC40" s="35">
        <v>-6.1938939404160877E-3</v>
      </c>
      <c r="AD40" s="35">
        <v>32.612461950120633</v>
      </c>
      <c r="AE40" s="36">
        <v>6.5943416294405449E-3</v>
      </c>
      <c r="AF40" s="36">
        <v>0.96468836417783455</v>
      </c>
      <c r="AG40" s="36">
        <v>2.8717294192724951E-2</v>
      </c>
      <c r="AH40" s="37">
        <v>7.1330174167128835</v>
      </c>
      <c r="AI40" s="37">
        <v>8.3919658810588391</v>
      </c>
      <c r="AJ40" s="37">
        <v>7.4775657162859108</v>
      </c>
      <c r="AL40" s="9" t="s">
        <v>29</v>
      </c>
      <c r="AM40" s="23">
        <v>3</v>
      </c>
      <c r="AN40" s="24" t="s">
        <v>42</v>
      </c>
      <c r="AO40" s="32">
        <v>1978.5449593923859</v>
      </c>
      <c r="AP40" s="33">
        <v>448.82645186087086</v>
      </c>
      <c r="AQ40" s="33">
        <v>7088.7290980841763</v>
      </c>
      <c r="AR40" s="34">
        <v>9067.2740574765248</v>
      </c>
      <c r="AS40" s="35">
        <v>87.636435916461892</v>
      </c>
      <c r="AT40" s="35">
        <v>30.599655635383897</v>
      </c>
      <c r="AU40" s="36">
        <v>7.4452244203360987E-3</v>
      </c>
      <c r="AV40" s="36">
        <v>0.96468836417783455</v>
      </c>
      <c r="AW40" s="36">
        <v>2.7866411401829397E-2</v>
      </c>
      <c r="AX40" s="37">
        <v>6.9955191587100929</v>
      </c>
      <c r="AY40" s="37">
        <v>8.8017786132409164</v>
      </c>
      <c r="AZ40" s="37">
        <v>7.8190188837763799</v>
      </c>
      <c r="BB40" s="9" t="s">
        <v>29</v>
      </c>
      <c r="BC40" s="23">
        <v>3</v>
      </c>
      <c r="BD40" s="24" t="s">
        <v>42</v>
      </c>
      <c r="BE40" s="32">
        <v>2450.1454432153564</v>
      </c>
      <c r="BF40" s="33">
        <v>344.04459476142915</v>
      </c>
      <c r="BG40" s="33">
        <v>5797.6962947928714</v>
      </c>
      <c r="BH40" s="34">
        <v>8247.8417380081191</v>
      </c>
      <c r="BI40" s="35">
        <v>22.795607824274754</v>
      </c>
      <c r="BJ40" s="35">
        <v>9.2009742302252562E-2</v>
      </c>
      <c r="BK40" s="36">
        <v>1.1999999999999999E-3</v>
      </c>
      <c r="BL40" s="36">
        <v>0.99709999999999999</v>
      </c>
      <c r="BM40" s="36">
        <v>1.6999999999999999E-3</v>
      </c>
      <c r="BN40" s="37">
        <v>14.870328947348421</v>
      </c>
      <c r="BO40" s="37">
        <v>12.969536821949216</v>
      </c>
      <c r="BP40" s="37">
        <v>14.990427902426331</v>
      </c>
      <c r="BR40" s="9" t="s">
        <v>29</v>
      </c>
      <c r="BS40" s="23">
        <v>3</v>
      </c>
      <c r="BT40" s="24" t="s">
        <v>42</v>
      </c>
      <c r="BU40" s="32">
        <v>2459.2803847143705</v>
      </c>
      <c r="BV40" s="33">
        <v>238.19184128917288</v>
      </c>
      <c r="BW40" s="33">
        <v>3987.9574821367687</v>
      </c>
      <c r="BX40" s="34">
        <v>6447.2378668510264</v>
      </c>
      <c r="BY40" s="35" t="s">
        <v>61</v>
      </c>
      <c r="BZ40" s="35">
        <v>0</v>
      </c>
      <c r="CA40" s="36">
        <v>0</v>
      </c>
      <c r="CB40" s="36">
        <v>1</v>
      </c>
      <c r="CC40" s="36">
        <v>0</v>
      </c>
      <c r="CD40" s="37" t="e">
        <v>#DIV/0!</v>
      </c>
      <c r="CE40" s="37" t="s">
        <v>61</v>
      </c>
      <c r="CF40" s="37" t="s">
        <v>61</v>
      </c>
      <c r="CH40" s="9"/>
      <c r="CI40" s="23"/>
      <c r="CJ40" s="24"/>
      <c r="CK40" s="32"/>
      <c r="CL40" s="33"/>
      <c r="CM40" s="33"/>
      <c r="CN40" s="34"/>
      <c r="CO40" s="35"/>
      <c r="CP40" s="35"/>
      <c r="CQ40" s="36"/>
      <c r="CR40" s="36"/>
      <c r="CS40" s="36"/>
      <c r="CT40" s="37"/>
      <c r="CU40" s="37"/>
      <c r="CV40" s="37"/>
      <c r="CX40" s="9"/>
      <c r="CY40" s="23"/>
      <c r="CZ40" s="24"/>
      <c r="DA40" s="32"/>
      <c r="DB40" s="33"/>
      <c r="DC40" s="33"/>
      <c r="DD40" s="34"/>
      <c r="DE40" s="35"/>
      <c r="DF40" s="35"/>
      <c r="DG40" s="36"/>
      <c r="DH40" s="36"/>
      <c r="DI40" s="36"/>
      <c r="DJ40" s="37"/>
      <c r="DK40" s="37"/>
      <c r="DL40" s="37"/>
    </row>
    <row r="41" spans="1:116" x14ac:dyDescent="0.25">
      <c r="A41" s="2">
        <v>0</v>
      </c>
      <c r="B41" s="3">
        <v>0.8</v>
      </c>
      <c r="C41" s="61">
        <f>CO37</f>
        <v>0</v>
      </c>
      <c r="D41" s="58">
        <f>CQ37</f>
        <v>0</v>
      </c>
      <c r="E41" s="58">
        <f t="shared" ref="E41:F45" si="37">CR37</f>
        <v>0</v>
      </c>
      <c r="F41" s="58">
        <f t="shared" si="37"/>
        <v>0</v>
      </c>
      <c r="G41" s="68" t="s">
        <v>30</v>
      </c>
      <c r="H41" s="68" t="s">
        <v>30</v>
      </c>
      <c r="J41" s="2">
        <v>0</v>
      </c>
      <c r="K41" s="3">
        <v>0.8</v>
      </c>
      <c r="L41" s="61">
        <f>DE37</f>
        <v>0</v>
      </c>
      <c r="M41" s="58">
        <f>DG37</f>
        <v>0</v>
      </c>
      <c r="N41" s="58">
        <f t="shared" ref="N41:O45" si="38">DH37</f>
        <v>0</v>
      </c>
      <c r="O41" s="58">
        <f t="shared" si="38"/>
        <v>0</v>
      </c>
      <c r="P41" s="68" t="s">
        <v>30</v>
      </c>
      <c r="Q41" s="68" t="s">
        <v>30</v>
      </c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1984.6949417708056</v>
      </c>
      <c r="Z41" s="41">
        <v>471.61697107834652</v>
      </c>
      <c r="AA41" s="41">
        <v>7741.4898439629842</v>
      </c>
      <c r="AB41" s="42">
        <v>9726.1847857337943</v>
      </c>
      <c r="AC41" s="43">
        <v>104.40683971230246</v>
      </c>
      <c r="AD41" s="35">
        <v>37.291629415918578</v>
      </c>
      <c r="AE41" s="44">
        <v>1.0636034886194426E-2</v>
      </c>
      <c r="AF41" s="44">
        <v>0.95511593278025952</v>
      </c>
      <c r="AG41" s="44">
        <v>3.4248032333546057E-2</v>
      </c>
      <c r="AH41" s="45">
        <v>7.5616711043982141</v>
      </c>
      <c r="AI41" s="45">
        <v>10.142792657042126</v>
      </c>
      <c r="AJ41" s="45">
        <v>8.9065667403433206</v>
      </c>
      <c r="AL41" s="19" t="s">
        <v>29</v>
      </c>
      <c r="AM41" s="38">
        <v>4</v>
      </c>
      <c r="AN41" s="39" t="s">
        <v>43</v>
      </c>
      <c r="AO41" s="40">
        <v>1984.4722134140166</v>
      </c>
      <c r="AP41" s="41">
        <v>448.26150054709831</v>
      </c>
      <c r="AQ41" s="41">
        <v>7079.3596603276428</v>
      </c>
      <c r="AR41" s="42">
        <v>9063.8318737416193</v>
      </c>
      <c r="AS41" s="43">
        <v>145.80048036996357</v>
      </c>
      <c r="AT41" s="35">
        <v>34.041839370289381</v>
      </c>
      <c r="AU41" s="44">
        <v>1.0848755583918315E-2</v>
      </c>
      <c r="AV41" s="44">
        <v>0.95511593278025952</v>
      </c>
      <c r="AW41" s="44">
        <v>3.4035311635822164E-2</v>
      </c>
      <c r="AX41" s="45">
        <v>7.4902976069174345</v>
      </c>
      <c r="AY41" s="45">
        <v>10.610476759848821</v>
      </c>
      <c r="AZ41" s="45">
        <v>9.2741682813877748</v>
      </c>
      <c r="BB41" s="19" t="s">
        <v>29</v>
      </c>
      <c r="BC41" s="38">
        <v>4</v>
      </c>
      <c r="BD41" s="39" t="s">
        <v>43</v>
      </c>
      <c r="BE41" s="40">
        <v>2450.6820613142436</v>
      </c>
      <c r="BF41" s="41">
        <v>344.02792566703505</v>
      </c>
      <c r="BG41" s="41">
        <v>5797.4126889005956</v>
      </c>
      <c r="BH41" s="42">
        <v>8248.0947502147319</v>
      </c>
      <c r="BI41" s="43">
        <v>-53.401412548529436</v>
      </c>
      <c r="BJ41" s="35">
        <v>-0.16100246431051346</v>
      </c>
      <c r="BK41" s="44">
        <v>2.8E-3</v>
      </c>
      <c r="BL41" s="44">
        <v>0.99650000000000005</v>
      </c>
      <c r="BM41" s="44">
        <v>6.9999999999999999E-4</v>
      </c>
      <c r="BN41" s="45">
        <v>16.553863768646735</v>
      </c>
      <c r="BO41" s="45">
        <v>24.405742221318643</v>
      </c>
      <c r="BP41" s="45">
        <v>20.150883624794552</v>
      </c>
      <c r="BR41" s="19" t="s">
        <v>29</v>
      </c>
      <c r="BS41" s="38">
        <v>4</v>
      </c>
      <c r="BT41" s="39" t="s">
        <v>43</v>
      </c>
      <c r="BU41" s="40">
        <v>2459.2803847143705</v>
      </c>
      <c r="BV41" s="41">
        <v>238.19184128917288</v>
      </c>
      <c r="BW41" s="41">
        <v>3987.9574821367687</v>
      </c>
      <c r="BX41" s="42">
        <v>6447.2378668510264</v>
      </c>
      <c r="BY41" s="43" t="s">
        <v>61</v>
      </c>
      <c r="BZ41" s="35">
        <v>0</v>
      </c>
      <c r="CA41" s="44">
        <v>0</v>
      </c>
      <c r="CB41" s="44">
        <v>1</v>
      </c>
      <c r="CC41" s="44">
        <v>0</v>
      </c>
      <c r="CD41" s="45" t="e">
        <v>#DIV/0!</v>
      </c>
      <c r="CE41" s="45" t="s">
        <v>61</v>
      </c>
      <c r="CF41" s="45" t="s">
        <v>61</v>
      </c>
      <c r="CH41" s="19"/>
      <c r="CI41" s="38"/>
      <c r="CJ41" s="39"/>
      <c r="CK41" s="40"/>
      <c r="CL41" s="41"/>
      <c r="CM41" s="41"/>
      <c r="CN41" s="42"/>
      <c r="CO41" s="43"/>
      <c r="CP41" s="35"/>
      <c r="CQ41" s="44"/>
      <c r="CR41" s="44"/>
      <c r="CS41" s="44"/>
      <c r="CT41" s="45"/>
      <c r="CU41" s="45"/>
      <c r="CV41" s="45"/>
      <c r="CX41" s="19"/>
      <c r="CY41" s="38"/>
      <c r="CZ41" s="39"/>
      <c r="DA41" s="40"/>
      <c r="DB41" s="41"/>
      <c r="DC41" s="41"/>
      <c r="DD41" s="42"/>
      <c r="DE41" s="43"/>
      <c r="DF41" s="35"/>
      <c r="DG41" s="44"/>
      <c r="DH41" s="44"/>
      <c r="DI41" s="44"/>
      <c r="DJ41" s="45"/>
      <c r="DK41" s="45"/>
      <c r="DL41" s="45"/>
    </row>
    <row r="42" spans="1:116" x14ac:dyDescent="0.25">
      <c r="A42" s="2">
        <v>1</v>
      </c>
      <c r="B42" s="3">
        <v>0.9</v>
      </c>
      <c r="C42" s="61">
        <f t="shared" ref="C42:C45" si="39">CO38</f>
        <v>0</v>
      </c>
      <c r="D42" s="58">
        <f t="shared" ref="D42:D45" si="40">CQ38</f>
        <v>0</v>
      </c>
      <c r="E42" s="58">
        <f t="shared" si="37"/>
        <v>0</v>
      </c>
      <c r="F42" s="58">
        <f t="shared" si="37"/>
        <v>0</v>
      </c>
      <c r="G42" s="68">
        <f>CT38</f>
        <v>0</v>
      </c>
      <c r="H42" s="68">
        <f>CU38</f>
        <v>0</v>
      </c>
      <c r="J42" s="2">
        <v>1</v>
      </c>
      <c r="K42" s="3">
        <v>0.9</v>
      </c>
      <c r="L42" s="61">
        <f t="shared" ref="L42:L45" si="41">DE38</f>
        <v>0</v>
      </c>
      <c r="M42" s="58">
        <f t="shared" ref="M42:M45" si="42">DG38</f>
        <v>0</v>
      </c>
      <c r="N42" s="58">
        <f t="shared" si="38"/>
        <v>0</v>
      </c>
      <c r="O42" s="58">
        <f t="shared" si="38"/>
        <v>0</v>
      </c>
      <c r="P42" s="68">
        <f>DJ38</f>
        <v>0</v>
      </c>
      <c r="Q42" s="68">
        <f>DK38</f>
        <v>0</v>
      </c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  <c r="AL42" s="9" t="s">
        <v>31</v>
      </c>
      <c r="AM42" s="23">
        <v>0</v>
      </c>
      <c r="AN42" s="24" t="s">
        <v>44</v>
      </c>
      <c r="AO42" s="25">
        <v>1445.0238277868534</v>
      </c>
      <c r="AP42" s="26">
        <v>528.64172175524652</v>
      </c>
      <c r="AQ42" s="26">
        <v>8387.0454879614663</v>
      </c>
      <c r="AR42" s="27">
        <v>9832.0693157483202</v>
      </c>
      <c r="AS42" s="28" t="s">
        <v>30</v>
      </c>
      <c r="AT42" s="28" t="s">
        <v>30</v>
      </c>
      <c r="AU42" s="29" t="s">
        <v>30</v>
      </c>
      <c r="AV42" s="30">
        <v>1</v>
      </c>
      <c r="AW42" s="29" t="s">
        <v>30</v>
      </c>
      <c r="AX42" s="31"/>
      <c r="AY42" s="31"/>
      <c r="AZ42" s="31"/>
      <c r="BB42" s="9" t="s">
        <v>31</v>
      </c>
      <c r="BC42" s="23">
        <v>0</v>
      </c>
      <c r="BD42" s="24" t="s">
        <v>44</v>
      </c>
      <c r="BE42" s="25">
        <v>1814.3133287446831</v>
      </c>
      <c r="BF42" s="26">
        <v>456.33377714616051</v>
      </c>
      <c r="BG42" s="26">
        <v>7165.1773931300986</v>
      </c>
      <c r="BH42" s="27">
        <v>8979.4907218748249</v>
      </c>
      <c r="BI42" s="28" t="s">
        <v>30</v>
      </c>
      <c r="BJ42" s="28" t="s">
        <v>30</v>
      </c>
      <c r="BK42" s="29" t="s">
        <v>30</v>
      </c>
      <c r="BL42" s="30">
        <v>1</v>
      </c>
      <c r="BM42" s="29" t="s">
        <v>30</v>
      </c>
      <c r="BN42" s="31"/>
      <c r="BO42" s="31"/>
      <c r="BP42" s="31"/>
      <c r="BR42" s="9" t="s">
        <v>31</v>
      </c>
      <c r="BS42" s="23">
        <v>0</v>
      </c>
      <c r="BT42" s="24" t="s">
        <v>44</v>
      </c>
      <c r="BU42" s="25">
        <v>1814.3133287446831</v>
      </c>
      <c r="BV42" s="26">
        <v>172.16550568095033</v>
      </c>
      <c r="BW42" s="26">
        <v>2862.692947873612</v>
      </c>
      <c r="BX42" s="27">
        <v>4677.0062766183164</v>
      </c>
      <c r="BY42" s="28" t="s">
        <v>30</v>
      </c>
      <c r="BZ42" s="28" t="s">
        <v>30</v>
      </c>
      <c r="CA42" s="29" t="s">
        <v>30</v>
      </c>
      <c r="CB42" s="30">
        <v>1</v>
      </c>
      <c r="CC42" s="29" t="s">
        <v>30</v>
      </c>
      <c r="CD42" s="31"/>
      <c r="CE42" s="31"/>
      <c r="CF42" s="31"/>
      <c r="CH42" s="9"/>
      <c r="CI42" s="23"/>
      <c r="CJ42" s="24"/>
      <c r="CK42" s="25"/>
      <c r="CL42" s="26"/>
      <c r="CM42" s="26"/>
      <c r="CN42" s="27"/>
      <c r="CO42" s="28"/>
      <c r="CP42" s="28"/>
      <c r="CQ42" s="29"/>
      <c r="CR42" s="30"/>
      <c r="CS42" s="29"/>
      <c r="CT42" s="31"/>
      <c r="CU42" s="31"/>
      <c r="CV42" s="31"/>
      <c r="CX42" s="9"/>
      <c r="CY42" s="23"/>
      <c r="CZ42" s="24"/>
      <c r="DA42" s="25"/>
      <c r="DB42" s="26"/>
      <c r="DC42" s="26"/>
      <c r="DD42" s="27"/>
      <c r="DE42" s="28"/>
      <c r="DF42" s="28"/>
      <c r="DG42" s="29"/>
      <c r="DH42" s="30"/>
      <c r="DI42" s="29"/>
      <c r="DJ42" s="31"/>
      <c r="DK42" s="31"/>
      <c r="DL42" s="31"/>
    </row>
    <row r="43" spans="1:116" x14ac:dyDescent="0.25">
      <c r="A43" s="2">
        <v>2</v>
      </c>
      <c r="B43" s="3">
        <v>0.92</v>
      </c>
      <c r="C43" s="61">
        <f t="shared" si="39"/>
        <v>0</v>
      </c>
      <c r="D43" s="58">
        <f t="shared" si="40"/>
        <v>0</v>
      </c>
      <c r="E43" s="58">
        <f t="shared" si="37"/>
        <v>0</v>
      </c>
      <c r="F43" s="58">
        <f t="shared" si="37"/>
        <v>0</v>
      </c>
      <c r="G43" s="68">
        <f t="shared" ref="G43:H45" si="43">CT39</f>
        <v>0</v>
      </c>
      <c r="H43" s="68">
        <f t="shared" si="43"/>
        <v>0</v>
      </c>
      <c r="J43" s="2">
        <v>2</v>
      </c>
      <c r="K43" s="3">
        <v>0.92</v>
      </c>
      <c r="L43" s="61">
        <f t="shared" si="41"/>
        <v>0</v>
      </c>
      <c r="M43" s="58">
        <f t="shared" si="42"/>
        <v>0</v>
      </c>
      <c r="N43" s="58">
        <f t="shared" si="38"/>
        <v>0</v>
      </c>
      <c r="O43" s="58">
        <f t="shared" si="38"/>
        <v>0</v>
      </c>
      <c r="P43" s="68">
        <f t="shared" ref="P43:Q45" si="44">DJ39</f>
        <v>0</v>
      </c>
      <c r="Q43" s="68">
        <f t="shared" si="44"/>
        <v>0</v>
      </c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  <c r="AL43" s="9" t="s">
        <v>31</v>
      </c>
      <c r="AM43" s="23">
        <v>1</v>
      </c>
      <c r="AN43" s="24" t="s">
        <v>45</v>
      </c>
      <c r="AO43" s="32">
        <v>1596.4348752693679</v>
      </c>
      <c r="AP43" s="33">
        <v>472.21744144039212</v>
      </c>
      <c r="AQ43" s="33">
        <v>7545.7753612664546</v>
      </c>
      <c r="AR43" s="34">
        <v>9142.2102365358314</v>
      </c>
      <c r="AS43" s="35">
        <v>664.46598673411847</v>
      </c>
      <c r="AT43" s="35">
        <v>689.85907921248872</v>
      </c>
      <c r="AU43" s="36">
        <v>0.16592747195408297</v>
      </c>
      <c r="AV43" s="36">
        <v>0.13357683276806678</v>
      </c>
      <c r="AW43" s="36">
        <v>0.70049569527785027</v>
      </c>
      <c r="AX43" s="37">
        <v>2.6834378150261253</v>
      </c>
      <c r="AY43" s="37">
        <v>8.604370387430027</v>
      </c>
      <c r="AZ43" s="37">
        <v>1.4088247392777231</v>
      </c>
      <c r="BB43" s="9" t="s">
        <v>31</v>
      </c>
      <c r="BC43" s="23">
        <v>1</v>
      </c>
      <c r="BD43" s="24" t="s">
        <v>45</v>
      </c>
      <c r="BE43" s="32">
        <v>1972.2754536016373</v>
      </c>
      <c r="BF43" s="33">
        <v>405.18271558441336</v>
      </c>
      <c r="BG43" s="33">
        <v>6424.5739902843479</v>
      </c>
      <c r="BH43" s="34">
        <v>8396.8494438860544</v>
      </c>
      <c r="BI43" s="35">
        <v>582.52952560189942</v>
      </c>
      <c r="BJ43" s="35">
        <v>582.64127798877053</v>
      </c>
      <c r="BK43" s="36">
        <v>0.24199999999999999</v>
      </c>
      <c r="BL43" s="36">
        <v>0.1142</v>
      </c>
      <c r="BM43" s="36">
        <v>0.64380000000000004</v>
      </c>
      <c r="BN43" s="37">
        <v>3.0881494935597726</v>
      </c>
      <c r="BO43" s="37">
        <v>12.04698241095692</v>
      </c>
      <c r="BP43" s="37">
        <v>2.1471724405125432</v>
      </c>
      <c r="BR43" s="9" t="s">
        <v>31</v>
      </c>
      <c r="BS43" s="23">
        <v>1</v>
      </c>
      <c r="BT43" s="24" t="s">
        <v>45</v>
      </c>
      <c r="BU43" s="32">
        <v>1972.2754536016373</v>
      </c>
      <c r="BV43" s="33">
        <v>154.01624676129961</v>
      </c>
      <c r="BW43" s="33">
        <v>2622.253323499508</v>
      </c>
      <c r="BX43" s="34">
        <v>4594.528777101199</v>
      </c>
      <c r="BY43" s="35">
        <v>84.830943452625306</v>
      </c>
      <c r="BZ43" s="35">
        <v>82.477499517117394</v>
      </c>
      <c r="CA43" s="36">
        <v>0.38030000000000003</v>
      </c>
      <c r="CB43" s="36">
        <v>0.1142</v>
      </c>
      <c r="CC43" s="36">
        <v>0.50549999999999995</v>
      </c>
      <c r="CD43" s="37">
        <v>8.7035027466561807</v>
      </c>
      <c r="CE43" s="37">
        <v>14.89416255745958</v>
      </c>
      <c r="CF43" s="37">
        <v>12.195939462111246</v>
      </c>
      <c r="CH43" s="9"/>
      <c r="CI43" s="23"/>
      <c r="CJ43" s="24"/>
      <c r="CK43" s="32"/>
      <c r="CL43" s="33"/>
      <c r="CM43" s="33"/>
      <c r="CN43" s="34"/>
      <c r="CO43" s="35"/>
      <c r="CP43" s="35"/>
      <c r="CQ43" s="36"/>
      <c r="CR43" s="36"/>
      <c r="CS43" s="36"/>
      <c r="CT43" s="37"/>
      <c r="CU43" s="37"/>
      <c r="CV43" s="37"/>
      <c r="CX43" s="9"/>
      <c r="CY43" s="23"/>
      <c r="CZ43" s="24"/>
      <c r="DA43" s="32"/>
      <c r="DB43" s="33"/>
      <c r="DC43" s="33"/>
      <c r="DD43" s="34"/>
      <c r="DE43" s="35"/>
      <c r="DF43" s="35"/>
      <c r="DG43" s="36"/>
      <c r="DH43" s="36"/>
      <c r="DI43" s="36"/>
      <c r="DJ43" s="37"/>
      <c r="DK43" s="37"/>
      <c r="DL43" s="37"/>
    </row>
    <row r="44" spans="1:116" x14ac:dyDescent="0.25">
      <c r="A44" s="2">
        <v>3</v>
      </c>
      <c r="B44" s="3">
        <v>0.95</v>
      </c>
      <c r="C44" s="61">
        <f t="shared" si="39"/>
        <v>0</v>
      </c>
      <c r="D44" s="58">
        <f t="shared" si="40"/>
        <v>0</v>
      </c>
      <c r="E44" s="58">
        <f t="shared" si="37"/>
        <v>0</v>
      </c>
      <c r="F44" s="58">
        <f t="shared" si="37"/>
        <v>0</v>
      </c>
      <c r="G44" s="68">
        <f t="shared" si="43"/>
        <v>0</v>
      </c>
      <c r="H44" s="68">
        <f t="shared" si="43"/>
        <v>0</v>
      </c>
      <c r="J44" s="2">
        <v>3</v>
      </c>
      <c r="K44" s="3">
        <v>0.95</v>
      </c>
      <c r="L44" s="61">
        <f t="shared" si="41"/>
        <v>0</v>
      </c>
      <c r="M44" s="58">
        <f t="shared" si="42"/>
        <v>0</v>
      </c>
      <c r="N44" s="58">
        <f t="shared" si="38"/>
        <v>0</v>
      </c>
      <c r="O44" s="58">
        <f t="shared" si="38"/>
        <v>0</v>
      </c>
      <c r="P44" s="68">
        <f t="shared" si="44"/>
        <v>0</v>
      </c>
      <c r="Q44" s="68">
        <f t="shared" si="44"/>
        <v>0</v>
      </c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  <c r="AL44" s="9" t="s">
        <v>31</v>
      </c>
      <c r="AM44" s="23">
        <v>2</v>
      </c>
      <c r="AN44" s="24" t="s">
        <v>46</v>
      </c>
      <c r="AO44" s="32">
        <v>1729.9212819089064</v>
      </c>
      <c r="AP44" s="33">
        <v>461.22744264565557</v>
      </c>
      <c r="AQ44" s="33">
        <v>7375.2169230347154</v>
      </c>
      <c r="AR44" s="34">
        <v>9105.1382049435942</v>
      </c>
      <c r="AS44" s="35">
        <v>625.65870487690449</v>
      </c>
      <c r="AT44" s="35">
        <v>726.9311108047259</v>
      </c>
      <c r="AU44" s="36">
        <v>0.25228280720062612</v>
      </c>
      <c r="AV44" s="36">
        <v>2.4262979389512131E-2</v>
      </c>
      <c r="AW44" s="36">
        <v>0.72345421340986171</v>
      </c>
      <c r="AX44" s="37">
        <v>4.2260698754771813</v>
      </c>
      <c r="AY44" s="37">
        <v>13.188037320023218</v>
      </c>
      <c r="AZ44" s="37">
        <v>4.7162083155780792</v>
      </c>
      <c r="BB44" s="9" t="s">
        <v>31</v>
      </c>
      <c r="BC44" s="23">
        <v>2</v>
      </c>
      <c r="BD44" s="24" t="s">
        <v>46</v>
      </c>
      <c r="BE44" s="32">
        <v>2110.5197330446308</v>
      </c>
      <c r="BF44" s="33">
        <v>395.62167773476057</v>
      </c>
      <c r="BG44" s="33">
        <v>6279.1434024149457</v>
      </c>
      <c r="BH44" s="34">
        <v>8389.6631354593865</v>
      </c>
      <c r="BI44" s="35">
        <v>535.47452345449085</v>
      </c>
      <c r="BJ44" s="35">
        <v>589.82758641543842</v>
      </c>
      <c r="BK44" s="36">
        <v>0.32150000000000001</v>
      </c>
      <c r="BL44" s="36">
        <v>2.3199999999999998E-2</v>
      </c>
      <c r="BM44" s="36">
        <v>0.65529999999999999</v>
      </c>
      <c r="BN44" s="37">
        <v>4.8788694044786878</v>
      </c>
      <c r="BO44" s="37">
        <v>16.837126905241337</v>
      </c>
      <c r="BP44" s="37">
        <v>4.3608397309391904</v>
      </c>
      <c r="BR44" s="9" t="s">
        <v>31</v>
      </c>
      <c r="BS44" s="23">
        <v>2</v>
      </c>
      <c r="BT44" s="24" t="s">
        <v>46</v>
      </c>
      <c r="BU44" s="32">
        <v>2110.5197330446308</v>
      </c>
      <c r="BV44" s="33">
        <v>152.33939557712208</v>
      </c>
      <c r="BW44" s="33">
        <v>2594.1307341984475</v>
      </c>
      <c r="BX44" s="34">
        <v>4704.6504672428973</v>
      </c>
      <c r="BY44" s="35">
        <v>-33.360202358747173</v>
      </c>
      <c r="BZ44" s="35">
        <v>-27.644190624580915</v>
      </c>
      <c r="CA44" s="36">
        <v>0.51380000000000003</v>
      </c>
      <c r="CB44" s="36">
        <v>2.3199999999999998E-2</v>
      </c>
      <c r="CC44" s="36">
        <v>0.46300000000000002</v>
      </c>
      <c r="CD44" s="37">
        <v>14.94021786163453</v>
      </c>
      <c r="CE44" s="37">
        <v>21.414178119311998</v>
      </c>
      <c r="CF44" s="37">
        <v>15.903236412598881</v>
      </c>
      <c r="CH44" s="9"/>
      <c r="CI44" s="23"/>
      <c r="CJ44" s="24"/>
      <c r="CK44" s="32"/>
      <c r="CL44" s="33"/>
      <c r="CM44" s="33"/>
      <c r="CN44" s="34"/>
      <c r="CO44" s="35"/>
      <c r="CP44" s="35"/>
      <c r="CQ44" s="36"/>
      <c r="CR44" s="36"/>
      <c r="CS44" s="36"/>
      <c r="CT44" s="37"/>
      <c r="CU44" s="37"/>
      <c r="CV44" s="37"/>
      <c r="CX44" s="9"/>
      <c r="CY44" s="23"/>
      <c r="CZ44" s="24"/>
      <c r="DA44" s="32"/>
      <c r="DB44" s="33"/>
      <c r="DC44" s="33"/>
      <c r="DD44" s="34"/>
      <c r="DE44" s="35"/>
      <c r="DF44" s="35"/>
      <c r="DG44" s="36"/>
      <c r="DH44" s="36"/>
      <c r="DI44" s="36"/>
      <c r="DJ44" s="37"/>
      <c r="DK44" s="37"/>
      <c r="DL44" s="37"/>
    </row>
    <row r="45" spans="1:116" x14ac:dyDescent="0.25">
      <c r="A45" s="2">
        <v>4</v>
      </c>
      <c r="B45" s="3">
        <v>0.98</v>
      </c>
      <c r="C45" s="61">
        <f t="shared" si="39"/>
        <v>0</v>
      </c>
      <c r="D45" s="58">
        <f t="shared" si="40"/>
        <v>0</v>
      </c>
      <c r="E45" s="58">
        <f t="shared" si="37"/>
        <v>0</v>
      </c>
      <c r="F45" s="58">
        <f t="shared" si="37"/>
        <v>0</v>
      </c>
      <c r="G45" s="68">
        <f t="shared" si="43"/>
        <v>0</v>
      </c>
      <c r="H45" s="68">
        <f t="shared" si="43"/>
        <v>0</v>
      </c>
      <c r="J45" s="2">
        <v>4</v>
      </c>
      <c r="K45" s="3">
        <v>0.98</v>
      </c>
      <c r="L45" s="61">
        <f t="shared" si="41"/>
        <v>0</v>
      </c>
      <c r="M45" s="58">
        <f t="shared" si="42"/>
        <v>0</v>
      </c>
      <c r="N45" s="58">
        <f t="shared" si="38"/>
        <v>0</v>
      </c>
      <c r="O45" s="58">
        <f t="shared" si="38"/>
        <v>0</v>
      </c>
      <c r="P45" s="68">
        <f t="shared" si="44"/>
        <v>0</v>
      </c>
      <c r="Q45" s="68">
        <f t="shared" si="44"/>
        <v>0</v>
      </c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  <c r="AL45" s="9" t="s">
        <v>31</v>
      </c>
      <c r="AM45" s="23">
        <v>3</v>
      </c>
      <c r="AN45" s="24" t="s">
        <v>47</v>
      </c>
      <c r="AO45" s="32">
        <v>1776.391643988539</v>
      </c>
      <c r="AP45" s="33">
        <v>460.20067023323531</v>
      </c>
      <c r="AQ45" s="33">
        <v>7356.9942662394697</v>
      </c>
      <c r="AR45" s="34">
        <v>9133.3859102279985</v>
      </c>
      <c r="AS45" s="35">
        <v>582.23065533121792</v>
      </c>
      <c r="AT45" s="35">
        <v>698.68340552032168</v>
      </c>
      <c r="AU45" s="36">
        <v>0.30733107226715367</v>
      </c>
      <c r="AV45" s="36">
        <v>0</v>
      </c>
      <c r="AW45" s="36">
        <v>0.69266892773284638</v>
      </c>
      <c r="AX45" s="37">
        <v>4.8416529090748259</v>
      </c>
      <c r="AY45" s="37">
        <v>14.937221220970065</v>
      </c>
      <c r="AZ45" s="37">
        <v>5.9389348454997073</v>
      </c>
      <c r="BB45" s="9" t="s">
        <v>31</v>
      </c>
      <c r="BC45" s="23">
        <v>3</v>
      </c>
      <c r="BD45" s="24" t="s">
        <v>47</v>
      </c>
      <c r="BE45" s="32">
        <v>2158.7205311817852</v>
      </c>
      <c r="BF45" s="33">
        <v>396.52127983872703</v>
      </c>
      <c r="BG45" s="33">
        <v>6289.5943790240854</v>
      </c>
      <c r="BH45" s="34">
        <v>8448.3149102057887</v>
      </c>
      <c r="BI45" s="35">
        <v>464.44644364533417</v>
      </c>
      <c r="BJ45" s="35">
        <v>531.17581166903619</v>
      </c>
      <c r="BK45" s="36">
        <v>0.39150000000000001</v>
      </c>
      <c r="BL45" s="36">
        <v>1E-4</v>
      </c>
      <c r="BM45" s="36">
        <v>0.60840000000000005</v>
      </c>
      <c r="BN45" s="37">
        <v>5.7581144065405745</v>
      </c>
      <c r="BO45" s="37">
        <v>21.187551827941256</v>
      </c>
      <c r="BP45" s="37">
        <v>5.022659493348864</v>
      </c>
      <c r="BR45" s="9" t="s">
        <v>31</v>
      </c>
      <c r="BS45" s="23">
        <v>3</v>
      </c>
      <c r="BT45" s="24" t="s">
        <v>47</v>
      </c>
      <c r="BU45" s="32">
        <v>2158.7205311817852</v>
      </c>
      <c r="BV45" s="33">
        <v>155.58592821289605</v>
      </c>
      <c r="BW45" s="33">
        <v>2637.6082615039313</v>
      </c>
      <c r="BX45" s="34">
        <v>4796.3287926856419</v>
      </c>
      <c r="BY45" s="35">
        <v>-124.2739528798884</v>
      </c>
      <c r="BZ45" s="35">
        <v>-119.32251606732552</v>
      </c>
      <c r="CA45" s="36">
        <v>0.58660000000000001</v>
      </c>
      <c r="CB45" s="36">
        <v>1E-4</v>
      </c>
      <c r="CC45" s="36">
        <v>0.4133</v>
      </c>
      <c r="CD45" s="37">
        <v>20.77297826803547</v>
      </c>
      <c r="CE45" s="37">
        <v>26.572026445929321</v>
      </c>
      <c r="CF45" s="37">
        <v>19.870903634754846</v>
      </c>
      <c r="CH45" s="9"/>
      <c r="CI45" s="23"/>
      <c r="CJ45" s="24"/>
      <c r="CK45" s="32"/>
      <c r="CL45" s="33"/>
      <c r="CM45" s="33"/>
      <c r="CN45" s="34"/>
      <c r="CO45" s="35"/>
      <c r="CP45" s="35"/>
      <c r="CQ45" s="36"/>
      <c r="CR45" s="36"/>
      <c r="CS45" s="36"/>
      <c r="CT45" s="37"/>
      <c r="CU45" s="37"/>
      <c r="CV45" s="37"/>
      <c r="CX45" s="9"/>
      <c r="CY45" s="23"/>
      <c r="CZ45" s="24"/>
      <c r="DA45" s="32"/>
      <c r="DB45" s="33"/>
      <c r="DC45" s="33"/>
      <c r="DD45" s="34"/>
      <c r="DE45" s="35"/>
      <c r="DF45" s="35"/>
      <c r="DG45" s="36"/>
      <c r="DH45" s="36"/>
      <c r="DI45" s="36"/>
      <c r="DJ45" s="37"/>
      <c r="DK45" s="37"/>
      <c r="DL45" s="37"/>
    </row>
    <row r="46" spans="1:116" x14ac:dyDescent="0.25">
      <c r="C46" s="64">
        <f>(C42-C20)/C20</f>
        <v>-1</v>
      </c>
      <c r="D46" s="64">
        <f>(D42-D20)/D20</f>
        <v>-1</v>
      </c>
      <c r="E46" s="64"/>
      <c r="F46" s="64"/>
      <c r="G46" s="64">
        <f>(G42-G20)/G20</f>
        <v>-1</v>
      </c>
      <c r="H46" s="64">
        <f>(H42-H20)/H20</f>
        <v>-1</v>
      </c>
      <c r="L46" s="64">
        <f>(L42-C20)/C20</f>
        <v>-1</v>
      </c>
      <c r="M46" s="64">
        <f>(M42-D20)/D20</f>
        <v>-1</v>
      </c>
      <c r="N46" s="64"/>
      <c r="O46" s="64"/>
      <c r="P46" s="64">
        <f t="shared" ref="P46:Q49" si="45">(P42-G20)/G20</f>
        <v>-1</v>
      </c>
      <c r="Q46" s="64">
        <f t="shared" si="45"/>
        <v>-1</v>
      </c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47" t="s">
        <v>48</v>
      </c>
      <c r="AM46" s="5"/>
      <c r="AN46" s="5"/>
      <c r="AO46" s="5"/>
      <c r="AP46" s="5" t="s">
        <v>32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B46" s="47" t="s">
        <v>48</v>
      </c>
      <c r="BC46" s="5"/>
      <c r="BD46" s="5"/>
      <c r="BE46" s="5"/>
      <c r="BF46" s="5" t="s">
        <v>32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R46" s="47" t="s">
        <v>48</v>
      </c>
      <c r="BS46" s="5"/>
      <c r="BT46" s="5"/>
      <c r="BU46" s="5"/>
      <c r="BV46" s="5" t="s">
        <v>32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H46" s="47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X46" s="47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x14ac:dyDescent="0.25">
      <c r="C47" s="64">
        <f t="shared" ref="C47:G49" si="46">(C43-C21)/C21</f>
        <v>-1</v>
      </c>
      <c r="D47" s="64">
        <f t="shared" si="46"/>
        <v>-1</v>
      </c>
      <c r="E47" s="64"/>
      <c r="F47" s="64"/>
      <c r="G47" s="64">
        <f t="shared" si="46"/>
        <v>-1</v>
      </c>
      <c r="H47" s="64">
        <f t="shared" ref="H47" si="47">(H43-H21)/H21</f>
        <v>-1</v>
      </c>
      <c r="L47" s="64">
        <f t="shared" ref="L47:L49" si="48">(L43-C21)/C21</f>
        <v>-1</v>
      </c>
      <c r="M47" s="64">
        <f>(M43-D21)/D21</f>
        <v>-1</v>
      </c>
      <c r="N47" s="64"/>
      <c r="O47" s="64"/>
      <c r="P47" s="64">
        <f t="shared" si="45"/>
        <v>-1</v>
      </c>
      <c r="Q47" s="64">
        <f t="shared" si="45"/>
        <v>-1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x14ac:dyDescent="0.25">
      <c r="C48" s="64">
        <f t="shared" si="46"/>
        <v>-1</v>
      </c>
      <c r="D48" s="64">
        <f t="shared" si="46"/>
        <v>-1</v>
      </c>
      <c r="E48" s="64"/>
      <c r="F48" s="64"/>
      <c r="G48" s="64">
        <f t="shared" si="46"/>
        <v>-1</v>
      </c>
      <c r="H48" s="64">
        <f t="shared" ref="H48" si="49">(H44-H22)/H22</f>
        <v>-1</v>
      </c>
      <c r="L48" s="64">
        <f t="shared" si="48"/>
        <v>-1</v>
      </c>
      <c r="M48" s="64">
        <f>(M44-D22)/D22</f>
        <v>-1</v>
      </c>
      <c r="N48" s="64"/>
      <c r="O48" s="64"/>
      <c r="P48" s="64">
        <f t="shared" si="45"/>
        <v>-1</v>
      </c>
      <c r="Q48" s="64">
        <f t="shared" si="45"/>
        <v>-1</v>
      </c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  <c r="AL48" s="4" t="s">
        <v>35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" t="s">
        <v>38</v>
      </c>
      <c r="BB48" s="4" t="s">
        <v>35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7" t="s">
        <v>57</v>
      </c>
      <c r="BR48" s="4" t="s">
        <v>35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 t="s">
        <v>38</v>
      </c>
      <c r="CH48" s="4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X48" s="4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7"/>
    </row>
    <row r="49" spans="1:116" x14ac:dyDescent="0.25">
      <c r="C49" s="64">
        <f t="shared" si="46"/>
        <v>-1</v>
      </c>
      <c r="D49" s="64">
        <f t="shared" si="46"/>
        <v>-1</v>
      </c>
      <c r="E49" s="64"/>
      <c r="F49" s="64"/>
      <c r="G49" s="64">
        <f t="shared" si="46"/>
        <v>-1</v>
      </c>
      <c r="H49" s="64">
        <f t="shared" ref="H49" si="50">(H45-H23)/H23</f>
        <v>-1</v>
      </c>
      <c r="L49" s="64">
        <f t="shared" si="48"/>
        <v>-1</v>
      </c>
      <c r="M49" s="64">
        <f>(M45-D23)/D23</f>
        <v>-1</v>
      </c>
      <c r="N49" s="64"/>
      <c r="O49" s="64"/>
      <c r="P49" s="64">
        <f t="shared" si="45"/>
        <v>-1</v>
      </c>
      <c r="Q49" s="64">
        <f t="shared" si="45"/>
        <v>-1</v>
      </c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  <c r="AL49" s="8"/>
      <c r="AM49" s="9"/>
      <c r="AN49" s="9"/>
      <c r="AO49" s="10" t="s">
        <v>7</v>
      </c>
      <c r="AP49" s="10"/>
      <c r="AQ49" s="10"/>
      <c r="AR49" s="10"/>
      <c r="AS49" s="10"/>
      <c r="AT49" s="10"/>
      <c r="AU49" s="10"/>
      <c r="AV49" s="10"/>
      <c r="AW49" s="11"/>
      <c r="AX49" s="12"/>
      <c r="AY49" s="12" t="s">
        <v>8</v>
      </c>
      <c r="AZ49" s="12"/>
      <c r="BB49" s="8"/>
      <c r="BC49" s="9"/>
      <c r="BD49" s="9"/>
      <c r="BE49" s="10" t="s">
        <v>7</v>
      </c>
      <c r="BF49" s="10"/>
      <c r="BG49" s="10"/>
      <c r="BH49" s="10"/>
      <c r="BI49" s="10"/>
      <c r="BJ49" s="10"/>
      <c r="BK49" s="10"/>
      <c r="BL49" s="10"/>
      <c r="BM49" s="11"/>
      <c r="BN49" s="12"/>
      <c r="BO49" s="12" t="s">
        <v>8</v>
      </c>
      <c r="BP49" s="12"/>
      <c r="BR49" s="8"/>
      <c r="BS49" s="9"/>
      <c r="BT49" s="9"/>
      <c r="BU49" s="10" t="s">
        <v>7</v>
      </c>
      <c r="BV49" s="10"/>
      <c r="BW49" s="10"/>
      <c r="BX49" s="10"/>
      <c r="BY49" s="10"/>
      <c r="BZ49" s="10"/>
      <c r="CA49" s="10"/>
      <c r="CB49" s="10"/>
      <c r="CC49" s="11"/>
      <c r="CD49" s="12"/>
      <c r="CE49" s="12" t="s">
        <v>8</v>
      </c>
      <c r="CF49" s="12"/>
      <c r="CH49" s="8"/>
      <c r="CI49" s="9"/>
      <c r="CJ49" s="9"/>
      <c r="CK49" s="10"/>
      <c r="CL49" s="10"/>
      <c r="CM49" s="10"/>
      <c r="CN49" s="10"/>
      <c r="CO49" s="10"/>
      <c r="CP49" s="10"/>
      <c r="CQ49" s="10"/>
      <c r="CR49" s="10"/>
      <c r="CS49" s="11"/>
      <c r="CT49" s="12"/>
      <c r="CU49" s="12"/>
      <c r="CV49" s="12"/>
      <c r="CX49" s="8"/>
      <c r="CY49" s="9"/>
      <c r="CZ49" s="9"/>
      <c r="DA49" s="10"/>
      <c r="DB49" s="10"/>
      <c r="DC49" s="10"/>
      <c r="DD49" s="10"/>
      <c r="DE49" s="10"/>
      <c r="DF49" s="10"/>
      <c r="DG49" s="10"/>
      <c r="DH49" s="10"/>
      <c r="DI49" s="11"/>
      <c r="DJ49" s="12"/>
      <c r="DK49" s="12"/>
      <c r="DL49" s="12"/>
    </row>
    <row r="50" spans="1:11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  <c r="AL50" s="8"/>
      <c r="AM50" s="13"/>
      <c r="AN50" s="14"/>
      <c r="AO50" s="9" t="s">
        <v>36</v>
      </c>
      <c r="AP50" s="15" t="s">
        <v>10</v>
      </c>
      <c r="AQ50" s="15" t="s">
        <v>11</v>
      </c>
      <c r="AR50" s="9"/>
      <c r="AS50" s="15" t="s">
        <v>12</v>
      </c>
      <c r="AT50" s="15" t="s">
        <v>13</v>
      </c>
      <c r="AU50" s="16" t="s">
        <v>14</v>
      </c>
      <c r="AV50" s="17" t="s">
        <v>15</v>
      </c>
      <c r="AW50" s="16" t="s">
        <v>14</v>
      </c>
      <c r="AX50" s="9" t="s">
        <v>16</v>
      </c>
      <c r="AY50" s="13"/>
      <c r="AZ50" s="13"/>
      <c r="BB50" s="8"/>
      <c r="BC50" s="13"/>
      <c r="BD50" s="14"/>
      <c r="BE50" s="9" t="s">
        <v>36</v>
      </c>
      <c r="BF50" s="15" t="s">
        <v>10</v>
      </c>
      <c r="BG50" s="15" t="s">
        <v>11</v>
      </c>
      <c r="BH50" s="9"/>
      <c r="BI50" s="15" t="s">
        <v>12</v>
      </c>
      <c r="BJ50" s="15" t="s">
        <v>13</v>
      </c>
      <c r="BK50" s="16" t="s">
        <v>14</v>
      </c>
      <c r="BL50" s="17" t="s">
        <v>15</v>
      </c>
      <c r="BM50" s="16" t="s">
        <v>14</v>
      </c>
      <c r="BN50" s="9" t="s">
        <v>16</v>
      </c>
      <c r="BO50" s="13"/>
      <c r="BP50" s="13"/>
      <c r="BR50" s="8"/>
      <c r="BS50" s="13"/>
      <c r="BT50" s="14"/>
      <c r="BU50" s="9" t="s">
        <v>36</v>
      </c>
      <c r="BV50" s="15" t="s">
        <v>10</v>
      </c>
      <c r="BW50" s="15" t="s">
        <v>11</v>
      </c>
      <c r="BX50" s="9"/>
      <c r="BY50" s="15" t="s">
        <v>12</v>
      </c>
      <c r="BZ50" s="15" t="s">
        <v>13</v>
      </c>
      <c r="CA50" s="16" t="s">
        <v>14</v>
      </c>
      <c r="CB50" s="17" t="s">
        <v>15</v>
      </c>
      <c r="CC50" s="16" t="s">
        <v>14</v>
      </c>
      <c r="CD50" s="9" t="s">
        <v>16</v>
      </c>
      <c r="CE50" s="13"/>
      <c r="CF50" s="13"/>
      <c r="CH50" s="8"/>
      <c r="CI50" s="13"/>
      <c r="CJ50" s="14"/>
      <c r="CK50" s="9"/>
      <c r="CL50" s="15"/>
      <c r="CM50" s="15"/>
      <c r="CN50" s="9"/>
      <c r="CO50" s="15"/>
      <c r="CP50" s="15"/>
      <c r="CQ50" s="16"/>
      <c r="CR50" s="17"/>
      <c r="CS50" s="16"/>
      <c r="CT50" s="9"/>
      <c r="CU50" s="13"/>
      <c r="CV50" s="13"/>
      <c r="CX50" s="8"/>
      <c r="CY50" s="13"/>
      <c r="CZ50" s="14"/>
      <c r="DA50" s="9"/>
      <c r="DB50" s="15"/>
      <c r="DC50" s="15"/>
      <c r="DD50" s="9"/>
      <c r="DE50" s="15"/>
      <c r="DF50" s="15"/>
      <c r="DG50" s="16"/>
      <c r="DH50" s="17"/>
      <c r="DI50" s="16"/>
      <c r="DJ50" s="9"/>
      <c r="DK50" s="13"/>
      <c r="DL50" s="13"/>
    </row>
    <row r="51" spans="1:11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  <c r="AL51" s="18"/>
      <c r="AM51" s="19" t="s">
        <v>17</v>
      </c>
      <c r="AN51" s="20" t="s">
        <v>18</v>
      </c>
      <c r="AO51" s="19" t="s">
        <v>19</v>
      </c>
      <c r="AP51" s="21" t="s">
        <v>20</v>
      </c>
      <c r="AQ51" s="21" t="s">
        <v>21</v>
      </c>
      <c r="AR51" s="19" t="s">
        <v>12</v>
      </c>
      <c r="AS51" s="21" t="s">
        <v>22</v>
      </c>
      <c r="AT51" s="21" t="s">
        <v>22</v>
      </c>
      <c r="AU51" s="22" t="s">
        <v>23</v>
      </c>
      <c r="AV51" s="22" t="s">
        <v>24</v>
      </c>
      <c r="AW51" s="22" t="s">
        <v>25</v>
      </c>
      <c r="AX51" s="19" t="s">
        <v>26</v>
      </c>
      <c r="AY51" s="19" t="s">
        <v>27</v>
      </c>
      <c r="AZ51" s="19" t="s">
        <v>28</v>
      </c>
      <c r="BB51" s="18"/>
      <c r="BC51" s="19" t="s">
        <v>17</v>
      </c>
      <c r="BD51" s="20" t="s">
        <v>18</v>
      </c>
      <c r="BE51" s="19" t="s">
        <v>19</v>
      </c>
      <c r="BF51" s="21" t="s">
        <v>20</v>
      </c>
      <c r="BG51" s="21" t="s">
        <v>21</v>
      </c>
      <c r="BH51" s="19" t="s">
        <v>12</v>
      </c>
      <c r="BI51" s="21" t="s">
        <v>22</v>
      </c>
      <c r="BJ51" s="21" t="s">
        <v>22</v>
      </c>
      <c r="BK51" s="22" t="s">
        <v>23</v>
      </c>
      <c r="BL51" s="22" t="s">
        <v>24</v>
      </c>
      <c r="BM51" s="22" t="s">
        <v>25</v>
      </c>
      <c r="BN51" s="19" t="s">
        <v>26</v>
      </c>
      <c r="BO51" s="19" t="s">
        <v>27</v>
      </c>
      <c r="BP51" s="19" t="s">
        <v>28</v>
      </c>
      <c r="BR51" s="18"/>
      <c r="BS51" s="19" t="s">
        <v>17</v>
      </c>
      <c r="BT51" s="20" t="s">
        <v>18</v>
      </c>
      <c r="BU51" s="19" t="s">
        <v>19</v>
      </c>
      <c r="BV51" s="21" t="s">
        <v>20</v>
      </c>
      <c r="BW51" s="21" t="s">
        <v>21</v>
      </c>
      <c r="BX51" s="19" t="s">
        <v>12</v>
      </c>
      <c r="BY51" s="21" t="s">
        <v>22</v>
      </c>
      <c r="BZ51" s="21" t="s">
        <v>22</v>
      </c>
      <c r="CA51" s="22" t="s">
        <v>23</v>
      </c>
      <c r="CB51" s="22" t="s">
        <v>24</v>
      </c>
      <c r="CC51" s="22" t="s">
        <v>25</v>
      </c>
      <c r="CD51" s="19" t="s">
        <v>26</v>
      </c>
      <c r="CE51" s="19" t="s">
        <v>27</v>
      </c>
      <c r="CF51" s="19" t="s">
        <v>28</v>
      </c>
      <c r="CH51" s="18"/>
      <c r="CI51" s="19"/>
      <c r="CJ51" s="20"/>
      <c r="CK51" s="19"/>
      <c r="CL51" s="21"/>
      <c r="CM51" s="21"/>
      <c r="CN51" s="19"/>
      <c r="CO51" s="21"/>
      <c r="CP51" s="21"/>
      <c r="CQ51" s="22"/>
      <c r="CR51" s="22"/>
      <c r="CS51" s="22"/>
      <c r="CT51" s="19"/>
      <c r="CU51" s="19"/>
      <c r="CV51" s="19"/>
      <c r="CX51" s="18"/>
      <c r="CY51" s="19"/>
      <c r="CZ51" s="20"/>
      <c r="DA51" s="19"/>
      <c r="DB51" s="21"/>
      <c r="DC51" s="21"/>
      <c r="DD51" s="19"/>
      <c r="DE51" s="21"/>
      <c r="DF51" s="21"/>
      <c r="DG51" s="22"/>
      <c r="DH51" s="22"/>
      <c r="DI51" s="22"/>
      <c r="DJ51" s="19"/>
      <c r="DK51" s="19"/>
      <c r="DL51" s="19"/>
    </row>
    <row r="52" spans="1:11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  <c r="AL52" s="9" t="s">
        <v>29</v>
      </c>
      <c r="AM52" s="23">
        <v>0</v>
      </c>
      <c r="AN52" s="50" t="s">
        <v>49</v>
      </c>
      <c r="AO52" s="32">
        <v>0</v>
      </c>
      <c r="AP52" s="33">
        <v>10.507099040405995</v>
      </c>
      <c r="AQ52" s="33">
        <v>156.21531531064949</v>
      </c>
      <c r="AR52" s="34">
        <v>156.21531531064949</v>
      </c>
      <c r="AS52" s="51" t="s">
        <v>30</v>
      </c>
      <c r="AT52" s="51" t="s">
        <v>30</v>
      </c>
      <c r="AU52" s="29" t="s">
        <v>30</v>
      </c>
      <c r="AV52" s="30">
        <v>1</v>
      </c>
      <c r="AW52" s="29" t="s">
        <v>30</v>
      </c>
      <c r="AX52" s="31"/>
      <c r="AY52" s="31"/>
      <c r="AZ52" s="31"/>
      <c r="BB52" s="9" t="s">
        <v>29</v>
      </c>
      <c r="BC52" s="23">
        <v>0</v>
      </c>
      <c r="BD52" s="50" t="s">
        <v>49</v>
      </c>
      <c r="BE52" s="32">
        <v>0</v>
      </c>
      <c r="BF52" s="33">
        <v>14.77529988330804</v>
      </c>
      <c r="BG52" s="33">
        <v>221.29111992600812</v>
      </c>
      <c r="BH52" s="34">
        <v>221.29111992600812</v>
      </c>
      <c r="BI52" s="51" t="s">
        <v>30</v>
      </c>
      <c r="BJ52" s="51" t="s">
        <v>30</v>
      </c>
      <c r="BK52" s="29" t="s">
        <v>30</v>
      </c>
      <c r="BL52" s="30">
        <v>1</v>
      </c>
      <c r="BM52" s="29" t="s">
        <v>30</v>
      </c>
      <c r="BN52" s="31"/>
      <c r="BO52" s="31"/>
      <c r="BP52" s="31"/>
      <c r="BR52" s="9" t="s">
        <v>29</v>
      </c>
      <c r="BS52" s="23">
        <v>0</v>
      </c>
      <c r="BT52" s="50" t="s">
        <v>49</v>
      </c>
      <c r="BU52" s="32">
        <v>0</v>
      </c>
      <c r="BV52" s="33">
        <v>14.756478296909089</v>
      </c>
      <c r="BW52" s="33">
        <v>211.82274162896309</v>
      </c>
      <c r="BX52" s="34">
        <v>211.82274162896309</v>
      </c>
      <c r="BY52" s="51" t="s">
        <v>30</v>
      </c>
      <c r="BZ52" s="51" t="s">
        <v>30</v>
      </c>
      <c r="CA52" s="29" t="s">
        <v>30</v>
      </c>
      <c r="CB52" s="30">
        <v>1</v>
      </c>
      <c r="CC52" s="29" t="s">
        <v>30</v>
      </c>
      <c r="CD52" s="31"/>
      <c r="CE52" s="31"/>
      <c r="CF52" s="31"/>
      <c r="CH52" s="9"/>
      <c r="CI52" s="23"/>
      <c r="CJ52" s="50"/>
      <c r="CK52" s="32"/>
      <c r="CL52" s="33"/>
      <c r="CM52" s="33"/>
      <c r="CN52" s="34"/>
      <c r="CO52" s="51"/>
      <c r="CP52" s="51"/>
      <c r="CQ52" s="29"/>
      <c r="CR52" s="30"/>
      <c r="CS52" s="29"/>
      <c r="CT52" s="31"/>
      <c r="CU52" s="31"/>
      <c r="CV52" s="31"/>
      <c r="CX52" s="9"/>
      <c r="CY52" s="23"/>
      <c r="CZ52" s="50"/>
      <c r="DA52" s="32"/>
      <c r="DB52" s="33"/>
      <c r="DC52" s="33"/>
      <c r="DD52" s="34"/>
      <c r="DE52" s="51"/>
      <c r="DF52" s="51"/>
      <c r="DG52" s="29"/>
      <c r="DH52" s="30"/>
      <c r="DI52" s="29"/>
      <c r="DJ52" s="31"/>
      <c r="DK52" s="31"/>
      <c r="DL52" s="31"/>
    </row>
    <row r="53" spans="1:11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  <c r="AL53" s="9" t="s">
        <v>29</v>
      </c>
      <c r="AM53" s="23">
        <v>1</v>
      </c>
      <c r="AN53" s="24" t="s">
        <v>50</v>
      </c>
      <c r="AO53" s="32">
        <v>1.9092629601315483</v>
      </c>
      <c r="AP53" s="33">
        <v>9.0634860124372718</v>
      </c>
      <c r="AQ53" s="33">
        <v>134.78062989698</v>
      </c>
      <c r="AR53" s="34">
        <v>136.68989285711282</v>
      </c>
      <c r="AS53" s="51">
        <v>19.703381040251433</v>
      </c>
      <c r="AT53" s="51">
        <v>19.525422453536663</v>
      </c>
      <c r="AU53" s="36">
        <v>2.4199999999999999E-2</v>
      </c>
      <c r="AV53" s="36">
        <v>0.39240000000000003</v>
      </c>
      <c r="AW53" s="36">
        <v>0.58340000000000003</v>
      </c>
      <c r="AX53" s="37">
        <v>1.3225586934595837</v>
      </c>
      <c r="AY53" s="37">
        <v>1.4959499672256293</v>
      </c>
      <c r="AZ53" s="37">
        <v>1.4959499672256293</v>
      </c>
      <c r="BB53" s="9" t="s">
        <v>29</v>
      </c>
      <c r="BC53" s="23">
        <v>1</v>
      </c>
      <c r="BD53" s="24" t="s">
        <v>50</v>
      </c>
      <c r="BE53" s="32">
        <v>2.0496693077159631</v>
      </c>
      <c r="BF53" s="33">
        <v>12.545345471896633</v>
      </c>
      <c r="BG53" s="33">
        <v>187.89377589438214</v>
      </c>
      <c r="BH53" s="34">
        <v>189.94344520209899</v>
      </c>
      <c r="BI53" s="51">
        <v>33.457823993211463</v>
      </c>
      <c r="BJ53" s="51">
        <v>31.347674723909137</v>
      </c>
      <c r="BK53" s="36">
        <v>6.3E-3</v>
      </c>
      <c r="BL53" s="36">
        <v>0.39240000000000003</v>
      </c>
      <c r="BM53" s="36">
        <v>0.60129999999999995</v>
      </c>
      <c r="BN53" s="37">
        <v>0.91915300923962107</v>
      </c>
      <c r="BO53" s="37">
        <v>0.96873314432764557</v>
      </c>
      <c r="BP53" s="37">
        <v>0.96873314432764557</v>
      </c>
      <c r="BR53" s="9" t="s">
        <v>29</v>
      </c>
      <c r="BS53" s="23">
        <v>1</v>
      </c>
      <c r="BT53" s="24" t="s">
        <v>50</v>
      </c>
      <c r="BU53" s="32">
        <v>2.0496693077159631</v>
      </c>
      <c r="BV53" s="33">
        <v>12.530036308966949</v>
      </c>
      <c r="BW53" s="33">
        <v>179.85807744898199</v>
      </c>
      <c r="BX53" s="34">
        <v>181.90774675669866</v>
      </c>
      <c r="BY53" s="51">
        <v>31.930508691085212</v>
      </c>
      <c r="BZ53" s="51">
        <v>29.91499487226443</v>
      </c>
      <c r="CA53" s="36">
        <v>6.4999999999999997E-3</v>
      </c>
      <c r="CB53" s="36">
        <v>0.39240000000000003</v>
      </c>
      <c r="CC53" s="36">
        <v>0.60109999999999997</v>
      </c>
      <c r="CD53" s="37">
        <v>0.92060306031617534</v>
      </c>
      <c r="CE53" s="37">
        <v>0.9311150594688844</v>
      </c>
      <c r="CF53" s="37">
        <v>0.9311150594688844</v>
      </c>
      <c r="CH53" s="9"/>
      <c r="CI53" s="23"/>
      <c r="CJ53" s="24"/>
      <c r="CK53" s="32"/>
      <c r="CL53" s="33"/>
      <c r="CM53" s="33"/>
      <c r="CN53" s="34"/>
      <c r="CO53" s="51"/>
      <c r="CP53" s="51"/>
      <c r="CQ53" s="36"/>
      <c r="CR53" s="36"/>
      <c r="CS53" s="36"/>
      <c r="CT53" s="37"/>
      <c r="CU53" s="37"/>
      <c r="CV53" s="37"/>
      <c r="CX53" s="9"/>
      <c r="CY53" s="23"/>
      <c r="CZ53" s="24"/>
      <c r="DA53" s="32"/>
      <c r="DB53" s="33"/>
      <c r="DC53" s="33"/>
      <c r="DD53" s="34"/>
      <c r="DE53" s="51"/>
      <c r="DF53" s="51"/>
      <c r="DG53" s="36"/>
      <c r="DH53" s="36"/>
      <c r="DI53" s="36"/>
      <c r="DJ53" s="37"/>
      <c r="DK53" s="37"/>
      <c r="DL53" s="37"/>
    </row>
    <row r="54" spans="1:11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  <c r="AL54" s="9" t="s">
        <v>29</v>
      </c>
      <c r="AM54" s="23">
        <v>2</v>
      </c>
      <c r="AN54" s="24" t="s">
        <v>51</v>
      </c>
      <c r="AO54" s="32">
        <v>17.20208490549933</v>
      </c>
      <c r="AP54" s="33">
        <v>8.7747634068435492</v>
      </c>
      <c r="AQ54" s="33">
        <v>130.49369281424649</v>
      </c>
      <c r="AR54" s="34">
        <v>147.69577771974528</v>
      </c>
      <c r="AS54" s="51">
        <v>8.7304538457101373</v>
      </c>
      <c r="AT54" s="51">
        <v>8.519537590904207</v>
      </c>
      <c r="AU54" s="36">
        <v>0.16289999999999999</v>
      </c>
      <c r="AV54" s="36">
        <v>0.39240000000000003</v>
      </c>
      <c r="AW54" s="36">
        <v>0.44469999999999998</v>
      </c>
      <c r="AX54" s="37">
        <v>9.9299954190310444</v>
      </c>
      <c r="AY54" s="37">
        <v>11.203365717793547</v>
      </c>
      <c r="AZ54" s="37">
        <v>11.203365717793547</v>
      </c>
      <c r="BB54" s="9" t="s">
        <v>29</v>
      </c>
      <c r="BC54" s="23">
        <v>2</v>
      </c>
      <c r="BD54" s="24" t="s">
        <v>51</v>
      </c>
      <c r="BE54" s="32">
        <v>18.467118566583945</v>
      </c>
      <c r="BF54" s="33">
        <v>12.099354589614423</v>
      </c>
      <c r="BG54" s="33">
        <v>181.21430708805727</v>
      </c>
      <c r="BH54" s="34">
        <v>199.68142565463776</v>
      </c>
      <c r="BI54" s="51">
        <v>24.142061371996441</v>
      </c>
      <c r="BJ54" s="51">
        <v>21.609694271370358</v>
      </c>
      <c r="BK54" s="36">
        <v>5.0700000000000002E-2</v>
      </c>
      <c r="BL54" s="36">
        <v>0.39240000000000003</v>
      </c>
      <c r="BM54" s="36">
        <v>0.55689999999999995</v>
      </c>
      <c r="BN54" s="37">
        <v>6.9011569893096398</v>
      </c>
      <c r="BO54" s="37">
        <v>6.9715949533249244</v>
      </c>
      <c r="BP54" s="37">
        <v>6.9715949533249244</v>
      </c>
      <c r="BR54" s="9" t="s">
        <v>29</v>
      </c>
      <c r="BS54" s="23">
        <v>2</v>
      </c>
      <c r="BT54" s="24" t="s">
        <v>51</v>
      </c>
      <c r="BU54" s="32">
        <v>18.467118566583945</v>
      </c>
      <c r="BV54" s="33">
        <v>12.084747911378591</v>
      </c>
      <c r="BW54" s="33">
        <v>173.46514461298742</v>
      </c>
      <c r="BX54" s="34">
        <v>191.9322631795674</v>
      </c>
      <c r="BY54" s="51">
        <v>22.30928300944462</v>
      </c>
      <c r="BZ54" s="51">
        <v>19.890478449395687</v>
      </c>
      <c r="CA54" s="36">
        <v>4.3400000000000001E-2</v>
      </c>
      <c r="CB54" s="36">
        <v>0.39240000000000003</v>
      </c>
      <c r="CC54" s="36">
        <v>0.56420000000000003</v>
      </c>
      <c r="CD54" s="37">
        <v>6.912044219206317</v>
      </c>
      <c r="CE54" s="37">
        <v>7.0541991003784332</v>
      </c>
      <c r="CF54" s="37">
        <v>7.0541991003784332</v>
      </c>
      <c r="CH54" s="9"/>
      <c r="CI54" s="23"/>
      <c r="CJ54" s="24"/>
      <c r="CK54" s="32"/>
      <c r="CL54" s="33"/>
      <c r="CM54" s="33"/>
      <c r="CN54" s="34"/>
      <c r="CO54" s="51"/>
      <c r="CP54" s="51"/>
      <c r="CQ54" s="36"/>
      <c r="CR54" s="36"/>
      <c r="CS54" s="36"/>
      <c r="CT54" s="37"/>
      <c r="CU54" s="37"/>
      <c r="CV54" s="37"/>
      <c r="CX54" s="9"/>
      <c r="CY54" s="23"/>
      <c r="CZ54" s="24"/>
      <c r="DA54" s="32"/>
      <c r="DB54" s="33"/>
      <c r="DC54" s="33"/>
      <c r="DD54" s="34"/>
      <c r="DE54" s="51"/>
      <c r="DF54" s="51"/>
      <c r="DG54" s="36"/>
      <c r="DH54" s="36"/>
      <c r="DI54" s="36"/>
      <c r="DJ54" s="37"/>
      <c r="DK54" s="37"/>
      <c r="DL54" s="37"/>
    </row>
    <row r="55" spans="1:11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  <c r="AL55" s="19" t="s">
        <v>29</v>
      </c>
      <c r="AM55" s="38">
        <v>3</v>
      </c>
      <c r="AN55" s="39" t="s">
        <v>52</v>
      </c>
      <c r="AO55" s="40">
        <v>18.437490350289981</v>
      </c>
      <c r="AP55" s="41">
        <v>8.100170831669411</v>
      </c>
      <c r="AQ55" s="41">
        <v>120.47919964132839</v>
      </c>
      <c r="AR55" s="42">
        <v>138.91668999161848</v>
      </c>
      <c r="AS55" s="52">
        <v>15.601358880377829</v>
      </c>
      <c r="AT55" s="52">
        <v>17.298625319031004</v>
      </c>
      <c r="AU55" s="44">
        <v>9.9500000000000005E-2</v>
      </c>
      <c r="AV55" s="44">
        <v>0.2198</v>
      </c>
      <c r="AW55" s="44">
        <v>0.68069999999999997</v>
      </c>
      <c r="AX55" s="53">
        <v>7.6601746090166793</v>
      </c>
      <c r="AY55" s="53">
        <v>6.8468910872029154</v>
      </c>
      <c r="AZ55" s="53">
        <v>6.8468910872029154</v>
      </c>
      <c r="BB55" s="19" t="s">
        <v>29</v>
      </c>
      <c r="BC55" s="38">
        <v>3</v>
      </c>
      <c r="BD55" s="39" t="s">
        <v>52</v>
      </c>
      <c r="BE55" s="40">
        <v>19.793375177452734</v>
      </c>
      <c r="BF55" s="41">
        <v>11.02999487115812</v>
      </c>
      <c r="BG55" s="41">
        <v>165.19763730836638</v>
      </c>
      <c r="BH55" s="42">
        <v>184.99101248582164</v>
      </c>
      <c r="BI55" s="52">
        <v>34.081759148297245</v>
      </c>
      <c r="BJ55" s="52">
        <v>36.30010744018648</v>
      </c>
      <c r="BK55" s="44">
        <v>2.6599999999999999E-2</v>
      </c>
      <c r="BL55" s="44">
        <v>0.2198</v>
      </c>
      <c r="BM55" s="44">
        <v>0.75360000000000005</v>
      </c>
      <c r="BN55" s="53">
        <v>5.2848499957259101</v>
      </c>
      <c r="BO55" s="53">
        <v>4.5129700076022328</v>
      </c>
      <c r="BP55" s="53">
        <v>4.5129700076022328</v>
      </c>
      <c r="BR55" s="19" t="s">
        <v>29</v>
      </c>
      <c r="BS55" s="38">
        <v>3</v>
      </c>
      <c r="BT55" s="39" t="s">
        <v>52</v>
      </c>
      <c r="BU55" s="40">
        <v>19.793375177452734</v>
      </c>
      <c r="BV55" s="41">
        <v>11.017073309288692</v>
      </c>
      <c r="BW55" s="41">
        <v>158.13748694268014</v>
      </c>
      <c r="BX55" s="42">
        <v>177.9308621201358</v>
      </c>
      <c r="BY55" s="52">
        <v>31.926995870953814</v>
      </c>
      <c r="BZ55" s="52">
        <v>33.891879508827287</v>
      </c>
      <c r="CA55" s="44">
        <v>2.1899999999999999E-2</v>
      </c>
      <c r="CB55" s="44">
        <v>0.2198</v>
      </c>
      <c r="CC55" s="44">
        <v>0.75829999999999997</v>
      </c>
      <c r="CD55" s="53">
        <v>5.2931884198101855</v>
      </c>
      <c r="CE55" s="53">
        <v>4.4351970075068774</v>
      </c>
      <c r="CF55" s="53">
        <v>4.4351970075068774</v>
      </c>
      <c r="CH55" s="19"/>
      <c r="CI55" s="38"/>
      <c r="CJ55" s="39"/>
      <c r="CK55" s="40"/>
      <c r="CL55" s="41"/>
      <c r="CM55" s="41"/>
      <c r="CN55" s="42"/>
      <c r="CO55" s="52"/>
      <c r="CP55" s="52"/>
      <c r="CQ55" s="44"/>
      <c r="CR55" s="44"/>
      <c r="CS55" s="44"/>
      <c r="CT55" s="53"/>
      <c r="CU55" s="53"/>
      <c r="CV55" s="53"/>
      <c r="CX55" s="19"/>
      <c r="CY55" s="38"/>
      <c r="CZ55" s="39"/>
      <c r="DA55" s="40"/>
      <c r="DB55" s="41"/>
      <c r="DC55" s="41"/>
      <c r="DD55" s="42"/>
      <c r="DE55" s="52"/>
      <c r="DF55" s="52"/>
      <c r="DG55" s="44"/>
      <c r="DH55" s="44"/>
      <c r="DI55" s="44"/>
      <c r="DJ55" s="53"/>
      <c r="DK55" s="53"/>
      <c r="DL55" s="53"/>
    </row>
    <row r="56" spans="1:11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  <c r="AL56" s="9" t="s">
        <v>31</v>
      </c>
      <c r="AM56" s="54">
        <v>0</v>
      </c>
      <c r="AN56" s="50" t="s">
        <v>49</v>
      </c>
      <c r="AO56" s="32">
        <v>0</v>
      </c>
      <c r="AP56" s="33">
        <v>10.288604111657744</v>
      </c>
      <c r="AQ56" s="33">
        <v>150.2548487148326</v>
      </c>
      <c r="AR56" s="34">
        <v>150.2548487148326</v>
      </c>
      <c r="AS56" s="51" t="s">
        <v>30</v>
      </c>
      <c r="AT56" s="51" t="s">
        <v>30</v>
      </c>
      <c r="AU56" s="29" t="s">
        <v>30</v>
      </c>
      <c r="AV56" s="30">
        <v>1</v>
      </c>
      <c r="AW56" s="29" t="s">
        <v>30</v>
      </c>
      <c r="AX56" s="31"/>
      <c r="AY56" s="31"/>
      <c r="AZ56" s="31"/>
      <c r="BB56" s="9" t="s">
        <v>31</v>
      </c>
      <c r="BC56" s="54">
        <v>0</v>
      </c>
      <c r="BD56" s="50" t="s">
        <v>49</v>
      </c>
      <c r="BE56" s="32">
        <v>0</v>
      </c>
      <c r="BF56" s="33">
        <v>13.005005522604943</v>
      </c>
      <c r="BG56" s="33">
        <v>187.64913419202563</v>
      </c>
      <c r="BH56" s="34">
        <v>187.64913419202563</v>
      </c>
      <c r="BI56" s="51" t="s">
        <v>30</v>
      </c>
      <c r="BJ56" s="51" t="s">
        <v>30</v>
      </c>
      <c r="BK56" s="29" t="s">
        <v>30</v>
      </c>
      <c r="BL56" s="30">
        <v>1</v>
      </c>
      <c r="BM56" s="29" t="s">
        <v>30</v>
      </c>
      <c r="BN56" s="31"/>
      <c r="BO56" s="31"/>
      <c r="BP56" s="31"/>
      <c r="BR56" s="9" t="s">
        <v>31</v>
      </c>
      <c r="BS56" s="54">
        <v>0</v>
      </c>
      <c r="BT56" s="50" t="s">
        <v>49</v>
      </c>
      <c r="BU56" s="32">
        <v>0</v>
      </c>
      <c r="BV56" s="33">
        <v>12.761472134032291</v>
      </c>
      <c r="BW56" s="33">
        <v>177.12583300864605</v>
      </c>
      <c r="BX56" s="34">
        <v>177.12583300864605</v>
      </c>
      <c r="BY56" s="51" t="s">
        <v>30</v>
      </c>
      <c r="BZ56" s="51" t="s">
        <v>30</v>
      </c>
      <c r="CA56" s="29" t="s">
        <v>30</v>
      </c>
      <c r="CB56" s="30">
        <v>1</v>
      </c>
      <c r="CC56" s="29" t="s">
        <v>30</v>
      </c>
      <c r="CD56" s="31"/>
      <c r="CE56" s="31"/>
      <c r="CF56" s="31"/>
      <c r="CH56" s="9"/>
      <c r="CI56" s="54"/>
      <c r="CJ56" s="50"/>
      <c r="CK56" s="32"/>
      <c r="CL56" s="33"/>
      <c r="CM56" s="33"/>
      <c r="CN56" s="34"/>
      <c r="CO56" s="51"/>
      <c r="CP56" s="51"/>
      <c r="CQ56" s="29"/>
      <c r="CR56" s="30"/>
      <c r="CS56" s="29"/>
      <c r="CT56" s="31"/>
      <c r="CU56" s="31"/>
      <c r="CV56" s="31"/>
      <c r="CX56" s="9"/>
      <c r="CY56" s="54"/>
      <c r="CZ56" s="50"/>
      <c r="DA56" s="32"/>
      <c r="DB56" s="33"/>
      <c r="DC56" s="33"/>
      <c r="DD56" s="34"/>
      <c r="DE56" s="51"/>
      <c r="DF56" s="51"/>
      <c r="DG56" s="29"/>
      <c r="DH56" s="30"/>
      <c r="DI56" s="29"/>
      <c r="DJ56" s="31"/>
      <c r="DK56" s="31"/>
      <c r="DL56" s="31"/>
    </row>
    <row r="57" spans="1:11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  <c r="AL57" s="9" t="s">
        <v>31</v>
      </c>
      <c r="AM57" s="23">
        <v>1</v>
      </c>
      <c r="AN57" s="24" t="s">
        <v>50</v>
      </c>
      <c r="AO57" s="32">
        <v>1.7963087282797017</v>
      </c>
      <c r="AP57" s="33">
        <v>8.8851231554255889</v>
      </c>
      <c r="AQ57" s="33">
        <v>129.75858571291283</v>
      </c>
      <c r="AR57" s="34">
        <v>131.55489444119243</v>
      </c>
      <c r="AS57" s="51">
        <v>19.234800425405648</v>
      </c>
      <c r="AT57" s="51">
        <v>18.699954273640174</v>
      </c>
      <c r="AU57" s="36">
        <v>3.5000000000000001E-3</v>
      </c>
      <c r="AV57" s="36">
        <v>0.9516</v>
      </c>
      <c r="AW57" s="36">
        <v>4.4900000000000002E-2</v>
      </c>
      <c r="AX57" s="37">
        <v>1.2798953347412345</v>
      </c>
      <c r="AY57" s="37">
        <v>1.4276965085448319</v>
      </c>
      <c r="AZ57" s="37">
        <v>1.4276965085448319</v>
      </c>
      <c r="BB57" s="9" t="s">
        <v>31</v>
      </c>
      <c r="BC57" s="23">
        <v>1</v>
      </c>
      <c r="BD57" s="24" t="s">
        <v>50</v>
      </c>
      <c r="BE57" s="32">
        <v>1.8665457137445756</v>
      </c>
      <c r="BF57" s="33">
        <v>11.229329233117257</v>
      </c>
      <c r="BG57" s="33">
        <v>162.02519199217235</v>
      </c>
      <c r="BH57" s="34">
        <v>163.89173770591623</v>
      </c>
      <c r="BI57" s="51">
        <v>31.165800170856286</v>
      </c>
      <c r="BJ57" s="51">
        <v>23.7573964861094</v>
      </c>
      <c r="BK57" s="36">
        <v>1E-4</v>
      </c>
      <c r="BL57" s="36">
        <v>0.99280000000000002</v>
      </c>
      <c r="BM57" s="36">
        <v>7.1000000000000004E-3</v>
      </c>
      <c r="BN57" s="37">
        <v>1.0511745439159448</v>
      </c>
      <c r="BO57" s="37">
        <v>0.99356495117474231</v>
      </c>
      <c r="BP57" s="37">
        <v>0.99356495117474231</v>
      </c>
      <c r="BR57" s="9" t="s">
        <v>31</v>
      </c>
      <c r="BS57" s="23">
        <v>1</v>
      </c>
      <c r="BT57" s="24" t="s">
        <v>50</v>
      </c>
      <c r="BU57" s="32">
        <v>1.8665457137445756</v>
      </c>
      <c r="BV57" s="33">
        <v>11.01907780385188</v>
      </c>
      <c r="BW57" s="33">
        <v>152.94212607337545</v>
      </c>
      <c r="BX57" s="34">
        <v>154.80867178712046</v>
      </c>
      <c r="BY57" s="51">
        <v>26.308743998948355</v>
      </c>
      <c r="BZ57" s="51">
        <v>22.317161221525595</v>
      </c>
      <c r="CA57" s="36">
        <v>1E-4</v>
      </c>
      <c r="CB57" s="36">
        <v>0.99280000000000002</v>
      </c>
      <c r="CC57" s="36">
        <v>7.1000000000000004E-3</v>
      </c>
      <c r="CD57" s="37">
        <v>1.0712533216010354</v>
      </c>
      <c r="CE57" s="37">
        <v>0.94802510661714168</v>
      </c>
      <c r="CF57" s="37">
        <v>0.94802510661714168</v>
      </c>
      <c r="CH57" s="9"/>
      <c r="CI57" s="23"/>
      <c r="CJ57" s="24"/>
      <c r="CK57" s="32"/>
      <c r="CL57" s="33"/>
      <c r="CM57" s="33"/>
      <c r="CN57" s="34"/>
      <c r="CO57" s="51"/>
      <c r="CP57" s="51"/>
      <c r="CQ57" s="36"/>
      <c r="CR57" s="36"/>
      <c r="CS57" s="36"/>
      <c r="CT57" s="37"/>
      <c r="CU57" s="37"/>
      <c r="CV57" s="37"/>
      <c r="CX57" s="9"/>
      <c r="CY57" s="23"/>
      <c r="CZ57" s="24"/>
      <c r="DA57" s="32"/>
      <c r="DB57" s="33"/>
      <c r="DC57" s="33"/>
      <c r="DD57" s="34"/>
      <c r="DE57" s="51"/>
      <c r="DF57" s="51"/>
      <c r="DG57" s="36"/>
      <c r="DH57" s="36"/>
      <c r="DI57" s="36"/>
      <c r="DJ57" s="37"/>
      <c r="DK57" s="37"/>
      <c r="DL57" s="37"/>
    </row>
    <row r="58" spans="1:11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  <c r="AL58" s="9" t="s">
        <v>31</v>
      </c>
      <c r="AM58" s="23">
        <v>2</v>
      </c>
      <c r="AN58" s="8" t="s">
        <v>51</v>
      </c>
      <c r="AO58" s="32">
        <v>16.184389424402504</v>
      </c>
      <c r="AP58" s="33">
        <v>8.604426964179245</v>
      </c>
      <c r="AQ58" s="33">
        <v>125.65933311252846</v>
      </c>
      <c r="AR58" s="34">
        <v>141.84372253693098</v>
      </c>
      <c r="AS58" s="51">
        <v>9.0716274582737846</v>
      </c>
      <c r="AT58" s="51">
        <v>8.4111261779016218</v>
      </c>
      <c r="AU58" s="36">
        <v>1.17E-2</v>
      </c>
      <c r="AV58" s="36">
        <v>0.9516</v>
      </c>
      <c r="AW58" s="36">
        <v>3.6700000000000003E-2</v>
      </c>
      <c r="AX58" s="37">
        <v>9.6096716717913573</v>
      </c>
      <c r="AY58" s="37">
        <v>10.017202073914738</v>
      </c>
      <c r="AZ58" s="37">
        <v>10.017202073914738</v>
      </c>
      <c r="BB58" s="9" t="s">
        <v>31</v>
      </c>
      <c r="BC58" s="23">
        <v>2</v>
      </c>
      <c r="BD58" s="8" t="s">
        <v>51</v>
      </c>
      <c r="BE58" s="32">
        <v>16.817210891482127</v>
      </c>
      <c r="BF58" s="33">
        <v>10.874193975220063</v>
      </c>
      <c r="BG58" s="33">
        <v>156.90040355220125</v>
      </c>
      <c r="BH58" s="34">
        <v>173.71761444368045</v>
      </c>
      <c r="BI58" s="51">
        <v>22.58641288726206</v>
      </c>
      <c r="BJ58" s="51">
        <v>13.931519748345181</v>
      </c>
      <c r="BK58" s="36">
        <v>5.9999999999999995E-4</v>
      </c>
      <c r="BL58" s="36">
        <v>0.99280000000000002</v>
      </c>
      <c r="BM58" s="36">
        <v>6.6E-3</v>
      </c>
      <c r="BN58" s="37">
        <v>7.8923971066900265</v>
      </c>
      <c r="BO58" s="37">
        <v>6.702079965091218</v>
      </c>
      <c r="BP58" s="37">
        <v>6.702079965091218</v>
      </c>
      <c r="BR58" s="9" t="s">
        <v>31</v>
      </c>
      <c r="BS58" s="23">
        <v>2</v>
      </c>
      <c r="BT58" s="8" t="s">
        <v>51</v>
      </c>
      <c r="BU58" s="32">
        <v>16.817210891482127</v>
      </c>
      <c r="BV58" s="33">
        <v>10.670598937813617</v>
      </c>
      <c r="BW58" s="33">
        <v>148.10538468632097</v>
      </c>
      <c r="BX58" s="34">
        <v>164.92259557780201</v>
      </c>
      <c r="BY58" s="51">
        <v>16.757945480972541</v>
      </c>
      <c r="BZ58" s="51">
        <v>12.203237430844041</v>
      </c>
      <c r="CA58" s="36">
        <v>6.9999999999999999E-4</v>
      </c>
      <c r="CB58" s="36">
        <v>0.99280000000000002</v>
      </c>
      <c r="CC58" s="36">
        <v>6.4999999999999997E-3</v>
      </c>
      <c r="CD58" s="37">
        <v>8.0431519816198858</v>
      </c>
      <c r="CE58" s="37">
        <v>7.679879676170982</v>
      </c>
      <c r="CF58" s="37">
        <v>7.679879676170982</v>
      </c>
      <c r="CH58" s="9"/>
      <c r="CI58" s="23"/>
      <c r="CJ58" s="8"/>
      <c r="CK58" s="32"/>
      <c r="CL58" s="33"/>
      <c r="CM58" s="33"/>
      <c r="CN58" s="34"/>
      <c r="CO58" s="51"/>
      <c r="CP58" s="51"/>
      <c r="CQ58" s="36"/>
      <c r="CR58" s="36"/>
      <c r="CS58" s="36"/>
      <c r="CT58" s="37"/>
      <c r="CU58" s="37"/>
      <c r="CV58" s="37"/>
      <c r="CX58" s="9"/>
      <c r="CY58" s="23"/>
      <c r="CZ58" s="8"/>
      <c r="DA58" s="32"/>
      <c r="DB58" s="33"/>
      <c r="DC58" s="33"/>
      <c r="DD58" s="34"/>
      <c r="DE58" s="51"/>
      <c r="DF58" s="51"/>
      <c r="DG58" s="36"/>
      <c r="DH58" s="36"/>
      <c r="DI58" s="36"/>
      <c r="DJ58" s="37"/>
      <c r="DK58" s="37"/>
      <c r="DL58" s="37"/>
    </row>
    <row r="59" spans="1:11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  <c r="AL59" s="9" t="s">
        <v>31</v>
      </c>
      <c r="AM59" s="23">
        <v>3</v>
      </c>
      <c r="AN59" s="8" t="s">
        <v>52</v>
      </c>
      <c r="AO59" s="32">
        <v>17.346706836818655</v>
      </c>
      <c r="AP59" s="33">
        <v>7.949419375510594</v>
      </c>
      <c r="AQ59" s="33">
        <v>116.09367061170076</v>
      </c>
      <c r="AR59" s="34">
        <v>133.4403774485198</v>
      </c>
      <c r="AS59" s="51">
        <v>15.759627240052978</v>
      </c>
      <c r="AT59" s="51">
        <v>16.814471266312808</v>
      </c>
      <c r="AU59" s="36">
        <v>8.8000000000000005E-3</v>
      </c>
      <c r="AV59" s="36">
        <v>0.93979999999999997</v>
      </c>
      <c r="AW59" s="36">
        <v>5.1400000000000001E-2</v>
      </c>
      <c r="AX59" s="37">
        <v>7.4157062367764333</v>
      </c>
      <c r="AY59" s="55">
        <v>6.2056684295371589</v>
      </c>
      <c r="AZ59" s="55">
        <v>6.2056684295371589</v>
      </c>
      <c r="BB59" s="9" t="s">
        <v>31</v>
      </c>
      <c r="BC59" s="23">
        <v>3</v>
      </c>
      <c r="BD59" s="8" t="s">
        <v>52</v>
      </c>
      <c r="BE59" s="32">
        <v>18.024975765078228</v>
      </c>
      <c r="BF59" s="33">
        <v>10.045292423405046</v>
      </c>
      <c r="BG59" s="33">
        <v>144.93891783671751</v>
      </c>
      <c r="BH59" s="34">
        <v>162.96389360179751</v>
      </c>
      <c r="BI59" s="51">
        <v>32.278585302851695</v>
      </c>
      <c r="BJ59" s="51">
        <v>24.685240590228119</v>
      </c>
      <c r="BK59" s="36">
        <v>2.9999999999999997E-4</v>
      </c>
      <c r="BL59" s="36">
        <v>0.99109999999999998</v>
      </c>
      <c r="BM59" s="36">
        <v>8.6E-3</v>
      </c>
      <c r="BN59" s="37">
        <v>6.0901091291419238</v>
      </c>
      <c r="BO59" s="55">
        <v>4.6687951106884116</v>
      </c>
      <c r="BP59" s="55">
        <v>4.6687951106884116</v>
      </c>
      <c r="BR59" s="9" t="s">
        <v>31</v>
      </c>
      <c r="BS59" s="23">
        <v>3</v>
      </c>
      <c r="BT59" s="8" t="s">
        <v>52</v>
      </c>
      <c r="BU59" s="32">
        <v>18.024975765078228</v>
      </c>
      <c r="BV59" s="33">
        <v>9.8572294768032176</v>
      </c>
      <c r="BW59" s="33">
        <v>136.81588659856777</v>
      </c>
      <c r="BX59" s="34">
        <v>154.84086236364848</v>
      </c>
      <c r="BY59" s="51">
        <v>25.826650530246987</v>
      </c>
      <c r="BZ59" s="51">
        <v>22.284970644997571</v>
      </c>
      <c r="CA59" s="36">
        <v>2.9999999999999997E-4</v>
      </c>
      <c r="CB59" s="36">
        <v>0.99109999999999998</v>
      </c>
      <c r="CC59" s="36">
        <v>8.6E-3</v>
      </c>
      <c r="CD59" s="37">
        <v>6.2064289704620581</v>
      </c>
      <c r="CE59" s="55">
        <v>4.7899832732463192</v>
      </c>
      <c r="CF59" s="55">
        <v>4.7899832732463192</v>
      </c>
      <c r="CH59" s="9"/>
      <c r="CI59" s="23"/>
      <c r="CJ59" s="8"/>
      <c r="CK59" s="32"/>
      <c r="CL59" s="33"/>
      <c r="CM59" s="33"/>
      <c r="CN59" s="34"/>
      <c r="CO59" s="51"/>
      <c r="CP59" s="51"/>
      <c r="CQ59" s="36"/>
      <c r="CR59" s="36"/>
      <c r="CS59" s="36"/>
      <c r="CT59" s="37"/>
      <c r="CU59" s="55"/>
      <c r="CV59" s="55"/>
      <c r="CX59" s="9"/>
      <c r="CY59" s="23"/>
      <c r="CZ59" s="8"/>
      <c r="DA59" s="32"/>
      <c r="DB59" s="33"/>
      <c r="DC59" s="33"/>
      <c r="DD59" s="34"/>
      <c r="DE59" s="51"/>
      <c r="DF59" s="51"/>
      <c r="DG59" s="36"/>
      <c r="DH59" s="36"/>
      <c r="DI59" s="36"/>
      <c r="DJ59" s="37"/>
      <c r="DK59" s="55"/>
      <c r="DL59" s="55"/>
    </row>
    <row r="60" spans="1:11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L60" s="47" t="s">
        <v>48</v>
      </c>
      <c r="AM60" s="5"/>
      <c r="AN60" s="5"/>
      <c r="AO60" s="5"/>
      <c r="AP60" s="5" t="s">
        <v>32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B60" s="47" t="s">
        <v>48</v>
      </c>
      <c r="BC60" s="5"/>
      <c r="BD60" s="5"/>
      <c r="BE60" s="5"/>
      <c r="BF60" s="5" t="s">
        <v>32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R60" s="47" t="s">
        <v>48</v>
      </c>
      <c r="BS60" s="5"/>
      <c r="BT60" s="5"/>
      <c r="BU60" s="5"/>
      <c r="BV60" s="5" t="s">
        <v>32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H60" s="47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X60" s="47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</sheetData>
  <mergeCells count="30">
    <mergeCell ref="A40:H40"/>
    <mergeCell ref="J40:Q40"/>
    <mergeCell ref="A18:H18"/>
    <mergeCell ref="J18:Q18"/>
    <mergeCell ref="C28:F28"/>
    <mergeCell ref="L28:O28"/>
    <mergeCell ref="A30:H30"/>
    <mergeCell ref="J30:Q30"/>
    <mergeCell ref="Q28:Q29"/>
    <mergeCell ref="A28:A29"/>
    <mergeCell ref="B28:B29"/>
    <mergeCell ref="G28:G29"/>
    <mergeCell ref="J28:J29"/>
    <mergeCell ref="K28:K29"/>
    <mergeCell ref="P28:P29"/>
    <mergeCell ref="H28:H29"/>
    <mergeCell ref="K4:K5"/>
    <mergeCell ref="H4:H5"/>
    <mergeCell ref="A6:H6"/>
    <mergeCell ref="J6:Q6"/>
    <mergeCell ref="A12:H12"/>
    <mergeCell ref="J12:Q12"/>
    <mergeCell ref="C4:F4"/>
    <mergeCell ref="L4:O4"/>
    <mergeCell ref="Q4:Q5"/>
    <mergeCell ref="P4:P5"/>
    <mergeCell ref="A4:A5"/>
    <mergeCell ref="B4:B5"/>
    <mergeCell ref="G4:G5"/>
    <mergeCell ref="J4:J5"/>
  </mergeCells>
  <conditionalFormatting sqref="T30:T45">
    <cfRule type="colorScale" priority="22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R8:T23">
    <cfRule type="colorScale" priority="2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36:G39">
    <cfRule type="colorScale" priority="8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U30:U45">
    <cfRule type="colorScale" priority="13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U8:U23">
    <cfRule type="colorScale" priority="1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drawing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J60"/>
  <sheetViews>
    <sheetView zoomScale="80" zoomScaleNormal="80" workbookViewId="0">
      <selection activeCell="D16" sqref="D16"/>
    </sheetView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36" x14ac:dyDescent="0.25">
      <c r="A1" s="1" t="s">
        <v>59</v>
      </c>
      <c r="B1" s="1" t="s">
        <v>60</v>
      </c>
      <c r="J1" s="1"/>
      <c r="K1" s="1"/>
    </row>
    <row r="2" spans="1:36" x14ac:dyDescent="0.25">
      <c r="A2" s="65">
        <v>2015</v>
      </c>
      <c r="B2" s="65">
        <v>100</v>
      </c>
      <c r="J2" s="65"/>
      <c r="K2" s="65"/>
      <c r="V2" t="s">
        <v>56</v>
      </c>
    </row>
    <row r="3" spans="1:3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</row>
    <row r="4" spans="1:36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/>
      <c r="K4" s="160"/>
      <c r="L4" s="134"/>
      <c r="M4" s="134"/>
      <c r="N4" s="134"/>
      <c r="O4" s="134"/>
      <c r="P4" s="159"/>
      <c r="Q4" s="159"/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</row>
    <row r="5" spans="1:36" ht="30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/>
      <c r="M5" s="57"/>
      <c r="N5" s="57"/>
      <c r="O5" s="57"/>
      <c r="P5" s="159"/>
      <c r="Q5" s="159"/>
      <c r="R5" s="63"/>
      <c r="S5" s="63"/>
      <c r="T5" s="66"/>
      <c r="U5" s="66"/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</row>
    <row r="6" spans="1:3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/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</row>
    <row r="7" spans="1:36" x14ac:dyDescent="0.25">
      <c r="A7" s="2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H11" si="0">AF7</f>
        <v>1</v>
      </c>
      <c r="F7" s="58" t="str">
        <f t="shared" si="0"/>
        <v>NA</v>
      </c>
      <c r="G7" s="68" t="s">
        <v>30</v>
      </c>
      <c r="H7" s="68" t="s">
        <v>30</v>
      </c>
      <c r="J7" s="2"/>
      <c r="K7" s="3"/>
      <c r="L7" s="61"/>
      <c r="M7" s="58"/>
      <c r="N7" s="58"/>
      <c r="O7" s="58"/>
      <c r="P7" s="68"/>
      <c r="Q7" s="68"/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11019.620324132558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</row>
    <row r="8" spans="1:36" x14ac:dyDescent="0.25">
      <c r="A8" s="2">
        <v>1</v>
      </c>
      <c r="B8" s="3">
        <v>0.9</v>
      </c>
      <c r="C8" s="61">
        <f t="shared" ref="C8:C11" si="1">AC8</f>
        <v>582.09985248485737</v>
      </c>
      <c r="D8" s="58">
        <f t="shared" ref="D8:D11" si="2">AE8</f>
        <v>0.18290000000000001</v>
      </c>
      <c r="E8" s="58">
        <f t="shared" si="0"/>
        <v>0.53469999999999995</v>
      </c>
      <c r="F8" s="58">
        <f t="shared" si="0"/>
        <v>0.28239999999999998</v>
      </c>
      <c r="G8" s="68">
        <f t="shared" si="0"/>
        <v>6.8414868890011622</v>
      </c>
      <c r="H8" s="68">
        <f t="shared" si="0"/>
        <v>17.698296360767888</v>
      </c>
      <c r="J8" s="2"/>
      <c r="K8" s="3"/>
      <c r="L8" s="61"/>
      <c r="M8" s="58"/>
      <c r="N8" s="58"/>
      <c r="O8" s="58"/>
      <c r="P8" s="68"/>
      <c r="Q8" s="68"/>
      <c r="R8" s="64"/>
      <c r="S8" s="64"/>
      <c r="T8" s="64"/>
      <c r="U8" s="64"/>
      <c r="V8" s="9" t="s">
        <v>29</v>
      </c>
      <c r="W8" s="23">
        <v>1</v>
      </c>
      <c r="X8" s="24" t="s">
        <v>40</v>
      </c>
      <c r="Y8" s="32">
        <v>2597.036710911515</v>
      </c>
      <c r="Z8" s="33">
        <v>622.61906875373734</v>
      </c>
      <c r="AA8" s="33">
        <v>10026.080721341859</v>
      </c>
      <c r="AB8" s="34">
        <v>12623.117432253415</v>
      </c>
      <c r="AC8" s="35">
        <v>582.09985248485737</v>
      </c>
      <c r="AD8" s="35">
        <v>571.13913081972714</v>
      </c>
      <c r="AE8" s="36">
        <v>0.18290000000000001</v>
      </c>
      <c r="AF8" s="36">
        <v>0.53469999999999995</v>
      </c>
      <c r="AG8" s="36">
        <v>0.28239999999999998</v>
      </c>
      <c r="AH8" s="37">
        <v>6.8414868890011622</v>
      </c>
      <c r="AI8" s="37">
        <v>17.698296360767888</v>
      </c>
      <c r="AJ8" s="37">
        <v>8.9301500687357454</v>
      </c>
    </row>
    <row r="9" spans="1:36" x14ac:dyDescent="0.25">
      <c r="A9" s="2">
        <v>2</v>
      </c>
      <c r="B9" s="3">
        <v>0.92</v>
      </c>
      <c r="C9" s="61">
        <f t="shared" si="1"/>
        <v>617.38226627945392</v>
      </c>
      <c r="D9" s="58">
        <f t="shared" si="2"/>
        <v>0.17100000000000001</v>
      </c>
      <c r="E9" s="58">
        <f t="shared" si="0"/>
        <v>0.4753</v>
      </c>
      <c r="F9" s="58">
        <f t="shared" si="0"/>
        <v>0.35370000000000001</v>
      </c>
      <c r="G9" s="68">
        <f t="shared" si="0"/>
        <v>6.3746172481502406</v>
      </c>
      <c r="H9" s="68">
        <f t="shared" si="0"/>
        <v>13.909185978480076</v>
      </c>
      <c r="J9" s="2"/>
      <c r="K9" s="3"/>
      <c r="L9" s="61"/>
      <c r="M9" s="58"/>
      <c r="N9" s="58"/>
      <c r="O9" s="58"/>
      <c r="P9" s="68"/>
      <c r="Q9" s="68"/>
      <c r="R9" s="64"/>
      <c r="S9" s="64"/>
      <c r="T9" s="64"/>
      <c r="U9" s="64"/>
      <c r="V9" s="9" t="s">
        <v>29</v>
      </c>
      <c r="W9" s="23">
        <v>2</v>
      </c>
      <c r="X9" s="24" t="s">
        <v>41</v>
      </c>
      <c r="Y9" s="32">
        <v>2634.707540978854</v>
      </c>
      <c r="Z9" s="33">
        <v>612.18772179327402</v>
      </c>
      <c r="AA9" s="33">
        <v>9858.7346580007797</v>
      </c>
      <c r="AB9" s="34">
        <v>12493.442198979665</v>
      </c>
      <c r="AC9" s="35">
        <v>617.38226627945392</v>
      </c>
      <c r="AD9" s="35">
        <v>700.81436409347771</v>
      </c>
      <c r="AE9" s="36">
        <v>0.17100000000000001</v>
      </c>
      <c r="AF9" s="36">
        <v>0.4753</v>
      </c>
      <c r="AG9" s="36">
        <v>0.35370000000000001</v>
      </c>
      <c r="AH9" s="37">
        <v>6.3746172481502406</v>
      </c>
      <c r="AI9" s="37">
        <v>13.909185978480076</v>
      </c>
      <c r="AJ9" s="37">
        <v>6.7893665673202452</v>
      </c>
    </row>
    <row r="10" spans="1:36" x14ac:dyDescent="0.25">
      <c r="A10" s="2">
        <v>3</v>
      </c>
      <c r="B10" s="3">
        <v>0.95</v>
      </c>
      <c r="C10" s="61">
        <f t="shared" si="1"/>
        <v>561.06610451218796</v>
      </c>
      <c r="D10" s="58">
        <f t="shared" si="2"/>
        <v>0.2218</v>
      </c>
      <c r="E10" s="58">
        <f t="shared" si="0"/>
        <v>0.26329999999999998</v>
      </c>
      <c r="F10" s="58">
        <f t="shared" si="0"/>
        <v>0.51490000000000002</v>
      </c>
      <c r="G10" s="68">
        <f t="shared" si="0"/>
        <v>6.4874295821034647</v>
      </c>
      <c r="H10" s="68">
        <f t="shared" si="0"/>
        <v>12.177597673753633</v>
      </c>
      <c r="J10" s="2"/>
      <c r="K10" s="3"/>
      <c r="L10" s="61"/>
      <c r="M10" s="58"/>
      <c r="N10" s="58"/>
      <c r="O10" s="58"/>
      <c r="P10" s="68"/>
      <c r="Q10" s="68"/>
      <c r="R10" s="64"/>
      <c r="S10" s="64"/>
      <c r="T10" s="64"/>
      <c r="U10" s="64"/>
      <c r="V10" s="9" t="s">
        <v>29</v>
      </c>
      <c r="W10" s="23">
        <v>3</v>
      </c>
      <c r="X10" s="24" t="s">
        <v>42</v>
      </c>
      <c r="Y10" s="32">
        <v>2741.7639518082233</v>
      </c>
      <c r="Z10" s="33">
        <v>596.94062355842266</v>
      </c>
      <c r="AA10" s="33">
        <v>9608.2955773765661</v>
      </c>
      <c r="AB10" s="34">
        <v>12350.059529184749</v>
      </c>
      <c r="AC10" s="35">
        <v>561.06610451218796</v>
      </c>
      <c r="AD10" s="35">
        <v>844.19703388839298</v>
      </c>
      <c r="AE10" s="36">
        <v>0.2218</v>
      </c>
      <c r="AF10" s="36">
        <v>0.26329999999999998</v>
      </c>
      <c r="AG10" s="36">
        <v>0.51490000000000002</v>
      </c>
      <c r="AH10" s="37">
        <v>6.4874295821034647</v>
      </c>
      <c r="AI10" s="37">
        <v>12.177597673753633</v>
      </c>
      <c r="AJ10" s="37">
        <v>7.7837871827230023</v>
      </c>
    </row>
    <row r="11" spans="1:36" x14ac:dyDescent="0.25">
      <c r="A11" s="2">
        <v>4</v>
      </c>
      <c r="B11" s="3">
        <v>0.98</v>
      </c>
      <c r="C11" s="61">
        <f t="shared" si="1"/>
        <v>506.17270720704653</v>
      </c>
      <c r="D11" s="58">
        <f t="shared" si="2"/>
        <v>0.34160000000000001</v>
      </c>
      <c r="E11" s="58">
        <f t="shared" si="0"/>
        <v>9.4000000000000004E-3</v>
      </c>
      <c r="F11" s="58">
        <f t="shared" si="0"/>
        <v>0.64900000000000002</v>
      </c>
      <c r="G11" s="68">
        <f t="shared" si="0"/>
        <v>6.9086177838415672</v>
      </c>
      <c r="H11" s="68">
        <f t="shared" si="0"/>
        <v>14.337401144395407</v>
      </c>
      <c r="J11" s="2"/>
      <c r="K11" s="3"/>
      <c r="L11" s="61"/>
      <c r="M11" s="58"/>
      <c r="N11" s="58"/>
      <c r="O11" s="58"/>
      <c r="P11" s="68"/>
      <c r="Q11" s="68"/>
      <c r="R11" s="64"/>
      <c r="S11" s="64"/>
      <c r="T11" s="64"/>
      <c r="U11" s="64"/>
      <c r="V11" s="19" t="s">
        <v>29</v>
      </c>
      <c r="W11" s="38">
        <v>4</v>
      </c>
      <c r="X11" s="39" t="s">
        <v>43</v>
      </c>
      <c r="Y11" s="40">
        <v>2857.508029663165</v>
      </c>
      <c r="Z11" s="41">
        <v>585.51662714574854</v>
      </c>
      <c r="AA11" s="41">
        <v>9403.0979080078159</v>
      </c>
      <c r="AB11" s="42">
        <v>12260.60593767094</v>
      </c>
      <c r="AC11" s="43">
        <v>506.17270720704653</v>
      </c>
      <c r="AD11" s="35">
        <v>933.65062540220242</v>
      </c>
      <c r="AE11" s="44">
        <v>0.34160000000000001</v>
      </c>
      <c r="AF11" s="44">
        <v>9.4000000000000004E-3</v>
      </c>
      <c r="AG11" s="44">
        <v>0.64900000000000002</v>
      </c>
      <c r="AH11" s="45">
        <v>6.9086177838415672</v>
      </c>
      <c r="AI11" s="45">
        <v>14.337401144395407</v>
      </c>
      <c r="AJ11" s="45">
        <v>9.9522180743523769</v>
      </c>
    </row>
    <row r="12" spans="1:3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/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</row>
    <row r="13" spans="1:36" x14ac:dyDescent="0.25">
      <c r="A13" s="2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H17" si="3">AF22</f>
        <v>1</v>
      </c>
      <c r="F13" s="58" t="str">
        <f t="shared" si="3"/>
        <v>NA</v>
      </c>
      <c r="G13" s="68" t="s">
        <v>30</v>
      </c>
      <c r="H13" s="68" t="s">
        <v>30</v>
      </c>
      <c r="J13" s="2"/>
      <c r="K13" s="3"/>
      <c r="L13" s="61"/>
      <c r="M13" s="58"/>
      <c r="N13" s="58"/>
      <c r="O13" s="58"/>
      <c r="P13" s="68"/>
      <c r="Q13" s="68"/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</row>
    <row r="14" spans="1:36" x14ac:dyDescent="0.25">
      <c r="A14" s="2">
        <v>1</v>
      </c>
      <c r="B14" s="3">
        <v>0.9</v>
      </c>
      <c r="C14" s="61">
        <f t="shared" ref="C14:C17" si="4">AC23</f>
        <v>700.56768355985287</v>
      </c>
      <c r="D14" s="58">
        <f t="shared" ref="D14:D17" si="5">AE23</f>
        <v>9.8886582374032833E-2</v>
      </c>
      <c r="E14" s="58">
        <f t="shared" si="3"/>
        <v>0.73013776184185697</v>
      </c>
      <c r="F14" s="58">
        <f t="shared" si="3"/>
        <v>0.1709756557841102</v>
      </c>
      <c r="G14" s="68">
        <f>AH23</f>
        <v>7.1156043430493936</v>
      </c>
      <c r="H14" s="68">
        <f>AI23</f>
        <v>13.773926179280188</v>
      </c>
      <c r="J14" s="2"/>
      <c r="K14" s="3"/>
      <c r="L14" s="61"/>
      <c r="M14" s="58"/>
      <c r="N14" s="58"/>
      <c r="O14" s="58"/>
      <c r="P14" s="68"/>
      <c r="Q14" s="68"/>
      <c r="R14" s="64"/>
      <c r="S14" s="64"/>
      <c r="T14" s="64"/>
      <c r="U14" s="64"/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</row>
    <row r="15" spans="1:36" x14ac:dyDescent="0.25">
      <c r="A15" s="2">
        <v>2</v>
      </c>
      <c r="B15" s="3">
        <v>0.92</v>
      </c>
      <c r="C15" s="61">
        <f t="shared" si="4"/>
        <v>711.31617217395387</v>
      </c>
      <c r="D15" s="58">
        <f t="shared" si="5"/>
        <v>9.1149273447820339E-2</v>
      </c>
      <c r="E15" s="58">
        <f t="shared" si="3"/>
        <v>0.66257784487639182</v>
      </c>
      <c r="F15" s="58">
        <f t="shared" si="3"/>
        <v>0.2462728816757879</v>
      </c>
      <c r="G15" s="68">
        <f t="shared" si="3"/>
        <v>6.5008139486464032</v>
      </c>
      <c r="H15" s="68">
        <f t="shared" si="3"/>
        <v>10.370128002523037</v>
      </c>
      <c r="J15" s="2"/>
      <c r="K15" s="3"/>
      <c r="L15" s="61"/>
      <c r="M15" s="58"/>
      <c r="N15" s="58"/>
      <c r="O15" s="58"/>
      <c r="P15" s="68"/>
      <c r="Q15" s="68"/>
      <c r="R15" s="64"/>
      <c r="S15" s="64"/>
      <c r="T15" s="64"/>
      <c r="U15" s="64"/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</row>
    <row r="16" spans="1:36" x14ac:dyDescent="0.25">
      <c r="A16" s="2">
        <v>3</v>
      </c>
      <c r="B16" s="3">
        <v>0.95</v>
      </c>
      <c r="C16" s="61">
        <f t="shared" si="4"/>
        <v>596.83954642728145</v>
      </c>
      <c r="D16" s="58">
        <f t="shared" si="5"/>
        <v>0.12643895074542366</v>
      </c>
      <c r="E16" s="58">
        <f t="shared" si="3"/>
        <v>0.43932817512738254</v>
      </c>
      <c r="F16" s="58">
        <f t="shared" si="3"/>
        <v>0.4342328741271938</v>
      </c>
      <c r="G16" s="68">
        <f t="shared" si="3"/>
        <v>6.4155509179623733</v>
      </c>
      <c r="H16" s="68">
        <f t="shared" si="3"/>
        <v>9.4237360702962842</v>
      </c>
      <c r="J16" s="2"/>
      <c r="K16" s="3"/>
      <c r="L16" s="61"/>
      <c r="M16" s="58"/>
      <c r="N16" s="58"/>
      <c r="O16" s="58"/>
      <c r="P16" s="68"/>
      <c r="Q16" s="68"/>
      <c r="R16" s="64"/>
      <c r="S16" s="64"/>
      <c r="T16" s="64"/>
      <c r="U16" s="64"/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</row>
    <row r="17" spans="1:36" x14ac:dyDescent="0.25">
      <c r="A17" s="2">
        <v>4</v>
      </c>
      <c r="B17" s="3">
        <v>0.98</v>
      </c>
      <c r="C17" s="61">
        <f t="shared" si="4"/>
        <v>486.926951146291</v>
      </c>
      <c r="D17" s="58">
        <f t="shared" si="5"/>
        <v>0.29873561049254577</v>
      </c>
      <c r="E17" s="58">
        <f t="shared" si="3"/>
        <v>1.4719758444989621E-2</v>
      </c>
      <c r="F17" s="58">
        <f t="shared" si="3"/>
        <v>0.68654463106246466</v>
      </c>
      <c r="G17" s="68">
        <f t="shared" si="3"/>
        <v>6.6156634515667792</v>
      </c>
      <c r="H17" s="68">
        <f t="shared" si="3"/>
        <v>12.627786364754861</v>
      </c>
      <c r="J17" s="2"/>
      <c r="K17" s="3"/>
      <c r="L17" s="61"/>
      <c r="M17" s="58"/>
      <c r="N17" s="58"/>
      <c r="O17" s="58"/>
      <c r="P17" s="68"/>
      <c r="Q17" s="68"/>
      <c r="R17" s="64"/>
      <c r="S17" s="64"/>
      <c r="T17" s="64"/>
      <c r="U17" s="64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</row>
    <row r="18" spans="1:3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/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</row>
    <row r="19" spans="1:36" x14ac:dyDescent="0.25">
      <c r="A19" s="2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H23" si="6">AF37</f>
        <v>1</v>
      </c>
      <c r="F19" s="58" t="str">
        <f t="shared" si="6"/>
        <v>NA</v>
      </c>
      <c r="G19" s="68" t="s">
        <v>30</v>
      </c>
      <c r="H19" s="68" t="s">
        <v>30</v>
      </c>
      <c r="J19" s="2"/>
      <c r="K19" s="3"/>
      <c r="L19" s="61"/>
      <c r="M19" s="58"/>
      <c r="N19" s="58"/>
      <c r="O19" s="58"/>
      <c r="P19" s="68"/>
      <c r="Q19" s="68"/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</row>
    <row r="20" spans="1:36" x14ac:dyDescent="0.25">
      <c r="A20" s="2">
        <v>1</v>
      </c>
      <c r="B20" s="3">
        <v>0.9</v>
      </c>
      <c r="C20" s="61">
        <f t="shared" ref="C20:C23" si="7">AC38</f>
        <v>529.53733357786507</v>
      </c>
      <c r="D20" s="58">
        <f t="shared" ref="D20:D23" si="8">AE38</f>
        <v>0.27760051052967455</v>
      </c>
      <c r="E20" s="58">
        <f t="shared" si="6"/>
        <v>0.31440119123590726</v>
      </c>
      <c r="F20" s="58">
        <f t="shared" si="6"/>
        <v>0.40799829823441819</v>
      </c>
      <c r="G20" s="68">
        <f>AH38</f>
        <v>6.3025213487408145</v>
      </c>
      <c r="H20" s="68">
        <f>AI38</f>
        <v>19.472308939502597</v>
      </c>
      <c r="J20" s="2"/>
      <c r="K20" s="3"/>
      <c r="L20" s="61"/>
      <c r="M20" s="58"/>
      <c r="N20" s="58"/>
      <c r="O20" s="58"/>
      <c r="P20" s="68"/>
      <c r="Q20" s="68"/>
      <c r="R20" s="64"/>
      <c r="S20" s="64"/>
      <c r="T20" s="64"/>
      <c r="U20" s="64"/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</row>
    <row r="21" spans="1:36" x14ac:dyDescent="0.25">
      <c r="A21" s="2">
        <v>2</v>
      </c>
      <c r="B21" s="3">
        <v>0.92</v>
      </c>
      <c r="C21" s="61">
        <f t="shared" si="7"/>
        <v>568.82666531404323</v>
      </c>
      <c r="D21" s="58">
        <f t="shared" si="8"/>
        <v>0.26100829610721121</v>
      </c>
      <c r="E21" s="58">
        <f t="shared" si="6"/>
        <v>0.26419910657306955</v>
      </c>
      <c r="F21" s="58">
        <f t="shared" si="6"/>
        <v>0.47479259731971923</v>
      </c>
      <c r="G21" s="68">
        <f t="shared" si="6"/>
        <v>6.1200313720396871</v>
      </c>
      <c r="H21" s="68">
        <f t="shared" si="6"/>
        <v>15.783124789965617</v>
      </c>
      <c r="J21" s="2"/>
      <c r="K21" s="3"/>
      <c r="L21" s="61"/>
      <c r="M21" s="58"/>
      <c r="N21" s="58"/>
      <c r="O21" s="58"/>
      <c r="P21" s="68"/>
      <c r="Q21" s="68"/>
      <c r="R21" s="64"/>
      <c r="S21" s="64"/>
      <c r="T21" s="64"/>
      <c r="U21" s="64"/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</row>
    <row r="22" spans="1:36" x14ac:dyDescent="0.25">
      <c r="A22" s="2">
        <v>3</v>
      </c>
      <c r="B22" s="3">
        <v>0.95</v>
      </c>
      <c r="C22" s="61">
        <f t="shared" si="7"/>
        <v>536.8889216346314</v>
      </c>
      <c r="D22" s="58">
        <f t="shared" si="8"/>
        <v>0.32929164007657946</v>
      </c>
      <c r="E22" s="58">
        <f t="shared" si="6"/>
        <v>6.4879812805786002E-2</v>
      </c>
      <c r="F22" s="58">
        <f t="shared" si="6"/>
        <v>0.60582854711763456</v>
      </c>
      <c r="G22" s="68">
        <f t="shared" si="6"/>
        <v>6.6355951373234907</v>
      </c>
      <c r="H22" s="68">
        <f t="shared" si="6"/>
        <v>14.097940366653408</v>
      </c>
      <c r="J22" s="2"/>
      <c r="K22" s="3"/>
      <c r="L22" s="61"/>
      <c r="M22" s="58"/>
      <c r="N22" s="58"/>
      <c r="O22" s="58"/>
      <c r="P22" s="68"/>
      <c r="Q22" s="68"/>
      <c r="R22" s="64"/>
      <c r="S22" s="64"/>
      <c r="T22" s="64"/>
      <c r="U22" s="64"/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</row>
    <row r="23" spans="1:36" x14ac:dyDescent="0.25">
      <c r="A23" s="2">
        <v>4</v>
      </c>
      <c r="B23" s="3">
        <v>0.98</v>
      </c>
      <c r="C23" s="61">
        <f t="shared" si="7"/>
        <v>527.62032564744095</v>
      </c>
      <c r="D23" s="58">
        <f t="shared" si="8"/>
        <v>0.3899170389278877</v>
      </c>
      <c r="E23" s="58">
        <f t="shared" si="6"/>
        <v>3.4035311635822164E-3</v>
      </c>
      <c r="F23" s="58">
        <f t="shared" si="6"/>
        <v>0.60667942990853008</v>
      </c>
      <c r="G23" s="68">
        <f t="shared" si="6"/>
        <v>7.5493856067931064</v>
      </c>
      <c r="H23" s="68">
        <f t="shared" si="6"/>
        <v>16.345108645778939</v>
      </c>
      <c r="J23" s="2"/>
      <c r="K23" s="3"/>
      <c r="L23" s="61"/>
      <c r="M23" s="58"/>
      <c r="N23" s="58"/>
      <c r="O23" s="58"/>
      <c r="P23" s="68"/>
      <c r="Q23" s="68"/>
      <c r="R23" s="64"/>
      <c r="S23" s="64"/>
      <c r="T23" s="64"/>
      <c r="U23" s="64"/>
      <c r="V23" s="9" t="s">
        <v>29</v>
      </c>
      <c r="W23" s="23">
        <v>1</v>
      </c>
      <c r="X23" s="24" t="s">
        <v>40</v>
      </c>
      <c r="Y23" s="32">
        <v>2919.4299547562432</v>
      </c>
      <c r="Z23" s="33">
        <v>792.32714031421938</v>
      </c>
      <c r="AA23" s="33">
        <v>12675.181035799538</v>
      </c>
      <c r="AB23" s="34">
        <v>15594.610990555762</v>
      </c>
      <c r="AC23" s="35">
        <v>700.56768355985287</v>
      </c>
      <c r="AD23" s="35">
        <v>643.25709835019006</v>
      </c>
      <c r="AE23" s="36">
        <v>9.8886582374032833E-2</v>
      </c>
      <c r="AF23" s="36">
        <v>0.73013776184185697</v>
      </c>
      <c r="AG23" s="36">
        <v>0.1709756557841102</v>
      </c>
      <c r="AH23" s="37">
        <v>7.1156043430493936</v>
      </c>
      <c r="AI23" s="37">
        <v>13.773926179280188</v>
      </c>
      <c r="AJ23" s="37">
        <v>7.991246249127391</v>
      </c>
    </row>
    <row r="24" spans="1:36" x14ac:dyDescent="0.25">
      <c r="V24" s="9" t="s">
        <v>29</v>
      </c>
      <c r="W24" s="23">
        <v>2</v>
      </c>
      <c r="X24" s="24" t="s">
        <v>41</v>
      </c>
      <c r="Y24" s="32">
        <v>2961.8396996636411</v>
      </c>
      <c r="Z24" s="33">
        <v>778.49930257298604</v>
      </c>
      <c r="AA24" s="33">
        <v>12460.064654548383</v>
      </c>
      <c r="AB24" s="34">
        <v>15421.904354212036</v>
      </c>
      <c r="AC24" s="35">
        <v>711.31617217395387</v>
      </c>
      <c r="AD24" s="35">
        <v>815.96373469391619</v>
      </c>
      <c r="AE24" s="36">
        <v>9.1149273447820339E-2</v>
      </c>
      <c r="AF24" s="36">
        <v>0.66257784487639182</v>
      </c>
      <c r="AG24" s="36">
        <v>0.2462728816757879</v>
      </c>
      <c r="AH24" s="37">
        <v>6.5008139486464032</v>
      </c>
      <c r="AI24" s="37">
        <v>10.370128002523037</v>
      </c>
      <c r="AJ24" s="37">
        <v>5.335336221069876</v>
      </c>
    </row>
    <row r="25" spans="1:36" x14ac:dyDescent="0.25">
      <c r="A25" s="1"/>
      <c r="B25" s="1"/>
      <c r="J25" s="1"/>
      <c r="K25" s="1"/>
      <c r="R25"/>
      <c r="S25"/>
      <c r="V25" s="9" t="s">
        <v>29</v>
      </c>
      <c r="W25" s="23">
        <v>3</v>
      </c>
      <c r="X25" s="24" t="s">
        <v>42</v>
      </c>
      <c r="Y25" s="32">
        <v>3082.5316218718644</v>
      </c>
      <c r="Z25" s="33">
        <v>758.47668950999264</v>
      </c>
      <c r="AA25" s="33">
        <v>12148.553938464282</v>
      </c>
      <c r="AB25" s="34">
        <v>15231.085560336087</v>
      </c>
      <c r="AC25" s="35">
        <v>596.83954642728145</v>
      </c>
      <c r="AD25" s="35">
        <v>1006.7825285698655</v>
      </c>
      <c r="AE25" s="36">
        <v>0.12643895074542366</v>
      </c>
      <c r="AF25" s="36">
        <v>0.43932817512738254</v>
      </c>
      <c r="AG25" s="36">
        <v>0.4342328741271938</v>
      </c>
      <c r="AH25" s="37">
        <v>6.4155509179623733</v>
      </c>
      <c r="AI25" s="37">
        <v>9.4237360702962842</v>
      </c>
      <c r="AJ25" s="37">
        <v>6.7890301620590137</v>
      </c>
    </row>
    <row r="26" spans="1:36" x14ac:dyDescent="0.25">
      <c r="A26" s="65"/>
      <c r="B26" s="65"/>
      <c r="J26" s="65"/>
      <c r="K26" s="65"/>
      <c r="V26" s="19" t="s">
        <v>29</v>
      </c>
      <c r="W26" s="38">
        <v>4</v>
      </c>
      <c r="X26" s="39" t="s">
        <v>43</v>
      </c>
      <c r="Y26" s="40">
        <v>3216.7243030276527</v>
      </c>
      <c r="Z26" s="41">
        <v>741.55270636220996</v>
      </c>
      <c r="AA26" s="41">
        <v>11866.63946218192</v>
      </c>
      <c r="AB26" s="42">
        <v>15083.363765209589</v>
      </c>
      <c r="AC26" s="43">
        <v>486.926951146291</v>
      </c>
      <c r="AD26" s="35">
        <v>1154.5043236963629</v>
      </c>
      <c r="AE26" s="44">
        <v>0.29873561049254577</v>
      </c>
      <c r="AF26" s="44">
        <v>1.4719758444989621E-2</v>
      </c>
      <c r="AG26" s="44">
        <v>0.68654463106246466</v>
      </c>
      <c r="AH26" s="45">
        <v>6.6156634515667792</v>
      </c>
      <c r="AI26" s="45">
        <v>12.627786364754861</v>
      </c>
      <c r="AJ26" s="45">
        <v>9.4255641539544044</v>
      </c>
    </row>
    <row r="27" spans="1:3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</row>
    <row r="28" spans="1:36" x14ac:dyDescent="0.25">
      <c r="A28" s="160"/>
      <c r="B28" s="160"/>
      <c r="C28" s="134"/>
      <c r="D28" s="134"/>
      <c r="E28" s="134"/>
      <c r="F28" s="134"/>
      <c r="G28" s="159"/>
      <c r="H28" s="159"/>
      <c r="J28" s="160"/>
      <c r="K28" s="160"/>
      <c r="L28" s="134"/>
      <c r="M28" s="134"/>
      <c r="N28" s="134"/>
      <c r="O28" s="134"/>
      <c r="P28" s="159"/>
      <c r="Q28" s="159"/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</row>
    <row r="29" spans="1:36" x14ac:dyDescent="0.25">
      <c r="A29" s="160"/>
      <c r="B29" s="160"/>
      <c r="C29" s="60"/>
      <c r="D29" s="57"/>
      <c r="E29" s="57"/>
      <c r="F29" s="57"/>
      <c r="G29" s="159"/>
      <c r="H29" s="159"/>
      <c r="J29" s="160"/>
      <c r="K29" s="160"/>
      <c r="L29" s="60"/>
      <c r="M29" s="57"/>
      <c r="N29" s="57"/>
      <c r="O29" s="57"/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</row>
    <row r="30" spans="1:36" x14ac:dyDescent="0.25">
      <c r="A30" s="134"/>
      <c r="B30" s="134"/>
      <c r="C30" s="134"/>
      <c r="D30" s="134"/>
      <c r="E30" s="134"/>
      <c r="F30" s="134"/>
      <c r="G30" s="134"/>
      <c r="H30" s="134"/>
      <c r="J30" s="134"/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</row>
    <row r="31" spans="1:36" x14ac:dyDescent="0.25">
      <c r="A31" s="2"/>
      <c r="B31" s="3"/>
      <c r="C31" s="61"/>
      <c r="D31" s="58"/>
      <c r="E31" s="58"/>
      <c r="F31" s="58"/>
      <c r="G31" s="68"/>
      <c r="H31" s="68"/>
      <c r="J31" s="2"/>
      <c r="K31" s="3"/>
      <c r="L31" s="61"/>
      <c r="M31" s="58"/>
      <c r="N31" s="58"/>
      <c r="O31" s="58"/>
      <c r="P31" s="68"/>
      <c r="Q31" s="68"/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</row>
    <row r="32" spans="1:36" x14ac:dyDescent="0.25">
      <c r="A32" s="2"/>
      <c r="B32" s="3"/>
      <c r="C32" s="61"/>
      <c r="D32" s="58"/>
      <c r="E32" s="58"/>
      <c r="F32" s="58"/>
      <c r="G32" s="68"/>
      <c r="H32" s="68"/>
      <c r="J32" s="2"/>
      <c r="K32" s="3"/>
      <c r="L32" s="61"/>
      <c r="M32" s="58"/>
      <c r="N32" s="58"/>
      <c r="O32" s="58"/>
      <c r="P32" s="68"/>
      <c r="Q32" s="68"/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</row>
    <row r="33" spans="1:36" x14ac:dyDescent="0.25">
      <c r="A33" s="2"/>
      <c r="B33" s="3"/>
      <c r="C33" s="61"/>
      <c r="D33" s="58"/>
      <c r="E33" s="58"/>
      <c r="F33" s="58"/>
      <c r="G33" s="68"/>
      <c r="H33" s="68"/>
      <c r="J33" s="2"/>
      <c r="K33" s="3"/>
      <c r="L33" s="61"/>
      <c r="M33" s="58"/>
      <c r="N33" s="58"/>
      <c r="O33" s="58"/>
      <c r="P33" s="68"/>
      <c r="Q33" s="68"/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</row>
    <row r="34" spans="1:36" x14ac:dyDescent="0.25">
      <c r="A34" s="2"/>
      <c r="B34" s="3"/>
      <c r="C34" s="61"/>
      <c r="D34" s="58"/>
      <c r="E34" s="58"/>
      <c r="F34" s="58"/>
      <c r="G34" s="68"/>
      <c r="H34" s="68"/>
      <c r="J34" s="2"/>
      <c r="K34" s="3"/>
      <c r="L34" s="61"/>
      <c r="M34" s="58"/>
      <c r="N34" s="58"/>
      <c r="O34" s="58"/>
      <c r="P34" s="68"/>
      <c r="Q34" s="68"/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</row>
    <row r="35" spans="1:36" x14ac:dyDescent="0.25">
      <c r="A35" s="2"/>
      <c r="B35" s="3"/>
      <c r="C35" s="61"/>
      <c r="D35" s="58"/>
      <c r="E35" s="58"/>
      <c r="F35" s="58"/>
      <c r="G35" s="68"/>
      <c r="H35" s="68"/>
      <c r="J35" s="2"/>
      <c r="K35" s="3"/>
      <c r="L35" s="61"/>
      <c r="M35" s="58"/>
      <c r="N35" s="58"/>
      <c r="O35" s="58"/>
      <c r="P35" s="68"/>
      <c r="Q35" s="68"/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</row>
    <row r="36" spans="1:36" x14ac:dyDescent="0.25">
      <c r="C36" s="64"/>
      <c r="D36" s="64"/>
      <c r="E36" s="64"/>
      <c r="F36" s="64"/>
      <c r="G36" s="64"/>
      <c r="H36" s="64"/>
      <c r="L36" s="64"/>
      <c r="M36" s="64"/>
      <c r="N36" s="64"/>
      <c r="O36" s="64"/>
      <c r="P36" s="64"/>
      <c r="Q36" s="64"/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</row>
    <row r="37" spans="1:36" x14ac:dyDescent="0.25">
      <c r="C37" s="64"/>
      <c r="D37" s="64"/>
      <c r="E37" s="64"/>
      <c r="F37" s="64"/>
      <c r="G37" s="64"/>
      <c r="H37" s="64"/>
      <c r="L37" s="64"/>
      <c r="M37" s="64"/>
      <c r="N37" s="64"/>
      <c r="O37" s="64"/>
      <c r="P37" s="64"/>
      <c r="Q37" s="64"/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</row>
    <row r="38" spans="1:36" x14ac:dyDescent="0.25">
      <c r="C38" s="64"/>
      <c r="D38" s="64"/>
      <c r="E38" s="64"/>
      <c r="F38" s="64"/>
      <c r="G38" s="64"/>
      <c r="H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2233.6327970350367</v>
      </c>
      <c r="Z38" s="33">
        <v>431.32294639700325</v>
      </c>
      <c r="AA38" s="33">
        <v>7039.9963634794103</v>
      </c>
      <c r="AB38" s="34">
        <v>9273.6291605144634</v>
      </c>
      <c r="AC38" s="35">
        <v>529.53733357786507</v>
      </c>
      <c r="AD38" s="35">
        <v>489.84725463524956</v>
      </c>
      <c r="AE38" s="36">
        <v>0.27760051052967455</v>
      </c>
      <c r="AF38" s="36">
        <v>0.31440119123590726</v>
      </c>
      <c r="AG38" s="36">
        <v>0.40799829823441819</v>
      </c>
      <c r="AH38" s="37">
        <v>6.3025213487408145</v>
      </c>
      <c r="AI38" s="37">
        <v>19.472308939502597</v>
      </c>
      <c r="AJ38" s="37">
        <v>9.5250665287129213</v>
      </c>
    </row>
    <row r="39" spans="1:36" x14ac:dyDescent="0.25">
      <c r="C39" s="64"/>
      <c r="D39" s="64"/>
      <c r="E39" s="64"/>
      <c r="F39" s="64"/>
      <c r="G39" s="64"/>
      <c r="H39" s="64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2265.9618892301405</v>
      </c>
      <c r="Z39" s="33">
        <v>424.72014754276</v>
      </c>
      <c r="AA39" s="33">
        <v>6926.4973357915042</v>
      </c>
      <c r="AB39" s="34">
        <v>9192.4592250216483</v>
      </c>
      <c r="AC39" s="35">
        <v>568.82666531404323</v>
      </c>
      <c r="AD39" s="35">
        <v>571.01719012806461</v>
      </c>
      <c r="AE39" s="36">
        <v>0.26100829610721121</v>
      </c>
      <c r="AF39" s="36">
        <v>0.26419910657306955</v>
      </c>
      <c r="AG39" s="36">
        <v>0.47479259731971923</v>
      </c>
      <c r="AH39" s="37">
        <v>6.1200313720396871</v>
      </c>
      <c r="AI39" s="37">
        <v>15.783124789965617</v>
      </c>
      <c r="AJ39" s="37">
        <v>8.0979083111704835</v>
      </c>
    </row>
    <row r="40" spans="1:36" x14ac:dyDescent="0.25">
      <c r="A40" s="134"/>
      <c r="B40" s="134"/>
      <c r="C40" s="134"/>
      <c r="D40" s="134"/>
      <c r="E40" s="134"/>
      <c r="F40" s="134"/>
      <c r="G40" s="134"/>
      <c r="H40" s="134"/>
      <c r="J40" s="134"/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2357.6482564950711</v>
      </c>
      <c r="Z40" s="33">
        <v>414.85604294209446</v>
      </c>
      <c r="AA40" s="33">
        <v>6744.8986287690323</v>
      </c>
      <c r="AB40" s="34">
        <v>9102.5468852641043</v>
      </c>
      <c r="AC40" s="35">
        <v>536.8889216346314</v>
      </c>
      <c r="AD40" s="35">
        <v>660.92952988560864</v>
      </c>
      <c r="AE40" s="36">
        <v>0.32929164007657946</v>
      </c>
      <c r="AF40" s="36">
        <v>6.4879812805786002E-2</v>
      </c>
      <c r="AG40" s="36">
        <v>0.60582854711763456</v>
      </c>
      <c r="AH40" s="37">
        <v>6.6355951373234907</v>
      </c>
      <c r="AI40" s="37">
        <v>14.097940366653408</v>
      </c>
      <c r="AJ40" s="37">
        <v>9.2564746842986168</v>
      </c>
    </row>
    <row r="41" spans="1:36" x14ac:dyDescent="0.25">
      <c r="A41" s="2"/>
      <c r="B41" s="3"/>
      <c r="C41" s="61"/>
      <c r="D41" s="58"/>
      <c r="E41" s="58"/>
      <c r="F41" s="58"/>
      <c r="G41" s="68"/>
      <c r="H41" s="68"/>
      <c r="J41" s="2"/>
      <c r="K41" s="3"/>
      <c r="L41" s="61"/>
      <c r="M41" s="58"/>
      <c r="N41" s="58"/>
      <c r="O41" s="58"/>
      <c r="P41" s="68"/>
      <c r="Q41" s="68"/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2452.5969399889855</v>
      </c>
      <c r="Z41" s="41">
        <v>409.63166995195394</v>
      </c>
      <c r="AA41" s="41">
        <v>6626.1766794246578</v>
      </c>
      <c r="AB41" s="42">
        <v>9078.7736194136305</v>
      </c>
      <c r="AC41" s="43">
        <v>527.62032564744095</v>
      </c>
      <c r="AD41" s="35">
        <v>684.70279573608241</v>
      </c>
      <c r="AE41" s="44">
        <v>0.3899170389278877</v>
      </c>
      <c r="AF41" s="44">
        <v>3.4035311635822164E-3</v>
      </c>
      <c r="AG41" s="44">
        <v>0.60667942990853008</v>
      </c>
      <c r="AH41" s="45">
        <v>7.5493856067931064</v>
      </c>
      <c r="AI41" s="45">
        <v>16.345108645778939</v>
      </c>
      <c r="AJ41" s="45">
        <v>10.700207111433579</v>
      </c>
    </row>
    <row r="42" spans="1:36" x14ac:dyDescent="0.25">
      <c r="A42" s="2"/>
      <c r="B42" s="3"/>
      <c r="C42" s="61"/>
      <c r="D42" s="58"/>
      <c r="E42" s="58"/>
      <c r="F42" s="58"/>
      <c r="G42" s="68"/>
      <c r="H42" s="68"/>
      <c r="J42" s="2"/>
      <c r="K42" s="3"/>
      <c r="L42" s="61"/>
      <c r="M42" s="58"/>
      <c r="N42" s="58"/>
      <c r="O42" s="58"/>
      <c r="P42" s="68"/>
      <c r="Q42" s="68"/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</row>
    <row r="43" spans="1:36" x14ac:dyDescent="0.25">
      <c r="A43" s="2"/>
      <c r="B43" s="3"/>
      <c r="C43" s="61"/>
      <c r="D43" s="58"/>
      <c r="E43" s="58"/>
      <c r="F43" s="58"/>
      <c r="G43" s="68"/>
      <c r="H43" s="68"/>
      <c r="J43" s="2"/>
      <c r="K43" s="3"/>
      <c r="L43" s="61"/>
      <c r="M43" s="58"/>
      <c r="N43" s="58"/>
      <c r="O43" s="58"/>
      <c r="P43" s="68"/>
      <c r="Q43" s="68"/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</row>
    <row r="44" spans="1:36" x14ac:dyDescent="0.25">
      <c r="A44" s="2"/>
      <c r="B44" s="3"/>
      <c r="C44" s="61"/>
      <c r="D44" s="58"/>
      <c r="E44" s="58"/>
      <c r="F44" s="58"/>
      <c r="G44" s="68"/>
      <c r="H44" s="68"/>
      <c r="J44" s="2"/>
      <c r="K44" s="3"/>
      <c r="L44" s="61"/>
      <c r="M44" s="58"/>
      <c r="N44" s="58"/>
      <c r="O44" s="58"/>
      <c r="P44" s="68"/>
      <c r="Q44" s="68"/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</row>
    <row r="45" spans="1:36" x14ac:dyDescent="0.25">
      <c r="A45" s="2"/>
      <c r="B45" s="3"/>
      <c r="C45" s="61"/>
      <c r="D45" s="58"/>
      <c r="E45" s="58"/>
      <c r="F45" s="58"/>
      <c r="G45" s="68"/>
      <c r="H45" s="68"/>
      <c r="J45" s="2"/>
      <c r="K45" s="3"/>
      <c r="L45" s="61"/>
      <c r="M45" s="58"/>
      <c r="N45" s="58"/>
      <c r="O45" s="58"/>
      <c r="P45" s="68"/>
      <c r="Q45" s="68"/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</row>
    <row r="46" spans="1:36" x14ac:dyDescent="0.25">
      <c r="C46" s="64"/>
      <c r="D46" s="64"/>
      <c r="E46" s="64"/>
      <c r="F46" s="64"/>
      <c r="G46" s="64"/>
      <c r="H46" s="64"/>
      <c r="L46" s="64"/>
      <c r="M46" s="64"/>
      <c r="N46" s="64"/>
      <c r="O46" s="64"/>
      <c r="P46" s="64"/>
      <c r="Q46" s="64"/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</row>
    <row r="47" spans="1:36" x14ac:dyDescent="0.25">
      <c r="C47" s="64"/>
      <c r="D47" s="64"/>
      <c r="E47" s="64"/>
      <c r="F47" s="64"/>
      <c r="G47" s="64"/>
      <c r="H47" s="64"/>
      <c r="L47" s="64"/>
      <c r="M47" s="64"/>
      <c r="N47" s="64"/>
      <c r="O47" s="64"/>
      <c r="P47" s="64"/>
      <c r="Q47" s="64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</row>
    <row r="48" spans="1:36" x14ac:dyDescent="0.25">
      <c r="C48" s="64"/>
      <c r="D48" s="64"/>
      <c r="E48" s="64"/>
      <c r="F48" s="64"/>
      <c r="G48" s="64"/>
      <c r="H48" s="64"/>
      <c r="L48" s="64"/>
      <c r="M48" s="64"/>
      <c r="N48" s="64"/>
      <c r="O48" s="64"/>
      <c r="P48" s="64"/>
      <c r="Q48" s="64"/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</row>
    <row r="49" spans="1:36" x14ac:dyDescent="0.25">
      <c r="C49" s="64"/>
      <c r="D49" s="64"/>
      <c r="E49" s="64"/>
      <c r="F49" s="64"/>
      <c r="G49" s="64"/>
      <c r="H49" s="64"/>
      <c r="L49" s="64"/>
      <c r="M49" s="64"/>
      <c r="N49" s="64"/>
      <c r="O49" s="64"/>
      <c r="P49" s="64"/>
      <c r="Q49" s="64"/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</row>
    <row r="50" spans="1:3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</row>
    <row r="51" spans="1:3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</row>
    <row r="52" spans="1:3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</row>
    <row r="53" spans="1:3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</row>
    <row r="54" spans="1:3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</row>
    <row r="55" spans="1:3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</row>
    <row r="56" spans="1:3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</row>
    <row r="57" spans="1:3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</row>
    <row r="58" spans="1:3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</row>
    <row r="59" spans="1:3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</row>
    <row r="60" spans="1:3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</row>
  </sheetData>
  <mergeCells count="30">
    <mergeCell ref="A40:H40"/>
    <mergeCell ref="J40:Q40"/>
    <mergeCell ref="K28:K29"/>
    <mergeCell ref="L28:O28"/>
    <mergeCell ref="P28:P29"/>
    <mergeCell ref="Q28:Q29"/>
    <mergeCell ref="A30:H30"/>
    <mergeCell ref="J30:Q30"/>
    <mergeCell ref="A12:H12"/>
    <mergeCell ref="J12:Q12"/>
    <mergeCell ref="A18:H18"/>
    <mergeCell ref="J18:Q18"/>
    <mergeCell ref="A28:A29"/>
    <mergeCell ref="B28:B29"/>
    <mergeCell ref="C28:F28"/>
    <mergeCell ref="G28:G29"/>
    <mergeCell ref="H28:H29"/>
    <mergeCell ref="J28:J29"/>
    <mergeCell ref="K4:K5"/>
    <mergeCell ref="L4:O4"/>
    <mergeCell ref="P4:P5"/>
    <mergeCell ref="Q4:Q5"/>
    <mergeCell ref="A6:H6"/>
    <mergeCell ref="J6:Q6"/>
    <mergeCell ref="A4:A5"/>
    <mergeCell ref="B4:B5"/>
    <mergeCell ref="C4:F4"/>
    <mergeCell ref="G4:G5"/>
    <mergeCell ref="H4:H5"/>
    <mergeCell ref="J4:J5"/>
  </mergeCells>
  <conditionalFormatting sqref="T30:T45">
    <cfRule type="colorScale" priority="15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R8:T23">
    <cfRule type="colorScale" priority="1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1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U30:U45">
    <cfRule type="colorScale" priority="13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U8:U23">
    <cfRule type="colorScale" priority="1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9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36:G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0"/>
  <sheetViews>
    <sheetView tabSelected="1" workbookViewId="0">
      <selection activeCell="C25" sqref="C25"/>
    </sheetView>
  </sheetViews>
  <sheetFormatPr defaultRowHeight="15" x14ac:dyDescent="0.25"/>
  <cols>
    <col min="2" max="2" width="28" style="84" customWidth="1"/>
    <col min="3" max="3" width="18.42578125" bestFit="1" customWidth="1"/>
    <col min="4" max="8" width="8.5703125" customWidth="1"/>
    <col min="11" max="11" width="6.85546875" customWidth="1"/>
    <col min="14" max="14" width="11.42578125" customWidth="1"/>
    <col min="15" max="15" width="13.28515625" customWidth="1"/>
    <col min="16" max="18" width="9.5703125" customWidth="1"/>
  </cols>
  <sheetData>
    <row r="2" spans="2:8" x14ac:dyDescent="0.25">
      <c r="B2" s="156" t="s">
        <v>116</v>
      </c>
      <c r="C2" s="154" t="s">
        <v>117</v>
      </c>
      <c r="D2" s="152" t="s">
        <v>118</v>
      </c>
      <c r="E2" s="152"/>
      <c r="F2" s="152"/>
      <c r="G2" s="152"/>
      <c r="H2" s="153"/>
    </row>
    <row r="3" spans="2:8" x14ac:dyDescent="0.25">
      <c r="B3" s="157"/>
      <c r="C3" s="155"/>
      <c r="D3" s="127">
        <v>55</v>
      </c>
      <c r="E3" s="127">
        <v>60</v>
      </c>
      <c r="F3" s="127">
        <v>65</v>
      </c>
      <c r="G3" s="127">
        <v>70</v>
      </c>
      <c r="H3" s="128">
        <v>75</v>
      </c>
    </row>
    <row r="4" spans="2:8" ht="15" customHeight="1" x14ac:dyDescent="0.25">
      <c r="B4" s="150" t="s">
        <v>77</v>
      </c>
      <c r="C4" s="118" t="s">
        <v>4</v>
      </c>
      <c r="D4" s="119">
        <f ca="1">INDIRECT("'"&amp;D$3&amp;"'!"&amp;"$l$9")</f>
        <v>628.75947433324677</v>
      </c>
      <c r="E4" s="119">
        <f ca="1">INDIRECT("'"&amp;E$3&amp;"'!"&amp;"$l$9")</f>
        <v>661.72860175772212</v>
      </c>
      <c r="F4" s="119">
        <f ca="1">INDIRECT("'"&amp;F$3&amp;"'!"&amp;"$l$9")</f>
        <v>621.40775251475054</v>
      </c>
      <c r="G4" s="119">
        <f ca="1">INDIRECT("'"&amp;G$3&amp;"'!"&amp;"$l$9")</f>
        <v>637.07638665902448</v>
      </c>
      <c r="H4" s="120">
        <f ca="1">INDIRECT("'"&amp;H$3&amp;"'!"&amp;"$l$9")</f>
        <v>636.75208980198386</v>
      </c>
    </row>
    <row r="5" spans="2:8" ht="15" customHeight="1" x14ac:dyDescent="0.25">
      <c r="B5" s="151"/>
      <c r="C5" s="69" t="s">
        <v>5</v>
      </c>
      <c r="D5" s="74">
        <f ca="1">INDIRECT("'"&amp;D$3&amp;"'!"&amp;"$l$15")</f>
        <v>607.07980191617105</v>
      </c>
      <c r="E5" s="74">
        <f ca="1">INDIRECT("'"&amp;E$3&amp;"'!"&amp;"$l$15")</f>
        <v>669.40348430531526</v>
      </c>
      <c r="F5" s="74">
        <f ca="1">INDIRECT("'"&amp;F$3&amp;"'!"&amp;"$l$15")</f>
        <v>607.08191474481964</v>
      </c>
      <c r="G5" s="74">
        <f ca="1">INDIRECT("'"&amp;G$3&amp;"'!"&amp;"$l$15")</f>
        <v>620.7571870740702</v>
      </c>
      <c r="H5" s="121">
        <f ca="1">INDIRECT("'"&amp;H$3&amp;"'!"&amp;"$l$15")</f>
        <v>609.59113951368909</v>
      </c>
    </row>
    <row r="6" spans="2:8" ht="15" customHeight="1" x14ac:dyDescent="0.25">
      <c r="B6" s="151"/>
      <c r="C6" s="73" t="s">
        <v>113</v>
      </c>
      <c r="D6" s="74">
        <f ca="1">INDIRECT("'"&amp;D$3&amp;"'!"&amp;"$l$21")</f>
        <v>643.61878000837282</v>
      </c>
      <c r="E6" s="74">
        <f ca="1">INDIRECT("'"&amp;E$3&amp;"'!"&amp;"$l$21")</f>
        <v>654.36115370417076</v>
      </c>
      <c r="F6" s="74">
        <f ca="1">INDIRECT("'"&amp;F$3&amp;"'!"&amp;"$l$21")</f>
        <v>637.76124732288929</v>
      </c>
      <c r="G6" s="74">
        <f ca="1">INDIRECT("'"&amp;G$3&amp;"'!"&amp;"$l$21")</f>
        <v>655.81580652141099</v>
      </c>
      <c r="H6" s="121">
        <f ca="1">INDIRECT("'"&amp;H$3&amp;"'!"&amp;"$l$21")</f>
        <v>676.55693074172552</v>
      </c>
    </row>
    <row r="7" spans="2:8" ht="15" customHeight="1" x14ac:dyDescent="0.25">
      <c r="B7" s="151"/>
      <c r="C7" s="73" t="s">
        <v>111</v>
      </c>
      <c r="D7" s="74">
        <f ca="1">INDIRECT("'"&amp;D$3&amp;"'!"&amp;"$l$33")</f>
        <v>382.92988753567431</v>
      </c>
      <c r="E7" s="74">
        <f ca="1">INDIRECT("'"&amp;E$3&amp;"'!"&amp;"$l$33")</f>
        <v>715.15992081545596</v>
      </c>
      <c r="F7" s="74">
        <f ca="1">INDIRECT("'"&amp;F$3&amp;"'!"&amp;"$l$33")</f>
        <v>260.08515629461698</v>
      </c>
      <c r="G7" s="74">
        <f ca="1">INDIRECT("'"&amp;G$3&amp;"'!"&amp;"$l$33")</f>
        <v>280.64042906637707</v>
      </c>
      <c r="H7" s="121">
        <f ca="1">INDIRECT("'"&amp;H$3&amp;"'!"&amp;"$l$33")</f>
        <v>-37.290584231459299</v>
      </c>
    </row>
    <row r="8" spans="2:8" ht="15" customHeight="1" x14ac:dyDescent="0.25">
      <c r="B8" s="151"/>
      <c r="C8" s="73" t="s">
        <v>112</v>
      </c>
      <c r="D8" s="74">
        <f ca="1">INDIRECT("'"&amp;D$3&amp;"'!"&amp;"$l$43")</f>
        <v>2.6753604407631943</v>
      </c>
      <c r="E8" s="74">
        <f ca="1">INDIRECT("'"&amp;E$3&amp;"'!"&amp;"$l$43")</f>
        <v>229.31542558694809</v>
      </c>
      <c r="F8" s="74">
        <f ca="1">INDIRECT("'"&amp;F$3&amp;"'!"&amp;"$l$43")</f>
        <v>169.34846182641385</v>
      </c>
      <c r="G8" s="74">
        <f t="shared" ref="G8:H8" ca="1" si="0">INDIRECT("'"&amp;G$3&amp;"'!"&amp;"$l$43")</f>
        <v>186.90452399098268</v>
      </c>
      <c r="H8" s="121">
        <f t="shared" ca="1" si="0"/>
        <v>-5.3398184114553668</v>
      </c>
    </row>
    <row r="9" spans="2:8" ht="9.9499999999999993" customHeight="1" x14ac:dyDescent="0.25">
      <c r="B9" s="122"/>
      <c r="C9" s="76"/>
      <c r="D9" s="76"/>
      <c r="E9" s="76"/>
      <c r="F9" s="76"/>
      <c r="G9" s="76"/>
      <c r="H9" s="123"/>
    </row>
    <row r="10" spans="2:8" ht="15" customHeight="1" x14ac:dyDescent="0.25">
      <c r="B10" s="151" t="s">
        <v>114</v>
      </c>
      <c r="C10" s="82" t="s">
        <v>4</v>
      </c>
      <c r="D10" s="70">
        <f ca="1">INDIRECT("'"&amp;D$3&amp;"'!"&amp;"$p$9")</f>
        <v>6.6644829466780289</v>
      </c>
      <c r="E10" s="70">
        <f ca="1">INDIRECT("'"&amp;E$3&amp;"'!"&amp;"$p$9")</f>
        <v>6.5666613433321892</v>
      </c>
      <c r="F10" s="70">
        <f ca="1">INDIRECT("'"&amp;F$3&amp;"'!"&amp;"$p$9")</f>
        <v>6.7582678150337738</v>
      </c>
      <c r="G10" s="70">
        <f ca="1">INDIRECT("'"&amp;G$3&amp;"'!"&amp;"$p$9")</f>
        <v>6.6519057821552598</v>
      </c>
      <c r="H10" s="124">
        <f ca="1">INDIRECT("'"&amp;H$3&amp;"'!"&amp;"$p$9")</f>
        <v>6.6334352308940572</v>
      </c>
    </row>
    <row r="11" spans="2:8" ht="15" customHeight="1" x14ac:dyDescent="0.25">
      <c r="B11" s="151"/>
      <c r="C11" s="69" t="s">
        <v>5</v>
      </c>
      <c r="D11" s="70">
        <f ca="1">INDIRECT("'"&amp;D$3&amp;"'!"&amp;"$p$15")</f>
        <v>7.3353807933839876</v>
      </c>
      <c r="E11" s="70">
        <f ca="1">INDIRECT("'"&amp;E$3&amp;"'!"&amp;"$p$15")</f>
        <v>7.1578091874814724</v>
      </c>
      <c r="F11" s="70">
        <f ca="1">INDIRECT("'"&amp;F$3&amp;"'!"&amp;"$p$15")</f>
        <v>7.279881577908947</v>
      </c>
      <c r="G11" s="70">
        <f ca="1">INDIRECT("'"&amp;G$3&amp;"'!"&amp;"$p$15")</f>
        <v>7.1762781083861942</v>
      </c>
      <c r="H11" s="124">
        <f ca="1">INDIRECT("'"&amp;H$3&amp;"'!"&amp;"$p$15")</f>
        <v>7.0211323828558045</v>
      </c>
    </row>
    <row r="12" spans="2:8" ht="15" customHeight="1" x14ac:dyDescent="0.25">
      <c r="B12" s="151"/>
      <c r="C12" s="73" t="s">
        <v>113</v>
      </c>
      <c r="D12" s="70">
        <f ca="1">INDIRECT("'"&amp;D$3&amp;"'!"&amp;"$p$21")</f>
        <v>5.2500982401003933</v>
      </c>
      <c r="E12" s="70">
        <f ca="1">INDIRECT("'"&amp;E$3&amp;"'!"&amp;"$p$21")</f>
        <v>4.8933000477597437</v>
      </c>
      <c r="F12" s="70">
        <f ca="1">INDIRECT("'"&amp;F$3&amp;"'!"&amp;"$p$21")</f>
        <v>5.0304143135498141</v>
      </c>
      <c r="G12" s="70">
        <f ca="1">INDIRECT("'"&amp;G$3&amp;"'!"&amp;"$p$21")</f>
        <v>4.8290241073069415</v>
      </c>
      <c r="H12" s="124">
        <f ca="1">INDIRECT("'"&amp;H$3&amp;"'!"&amp;"$p$21")</f>
        <v>4.9985341285764839</v>
      </c>
    </row>
    <row r="13" spans="2:8" ht="15" customHeight="1" x14ac:dyDescent="0.25">
      <c r="B13" s="151"/>
      <c r="C13" s="73" t="s">
        <v>111</v>
      </c>
      <c r="D13" s="70">
        <f ca="1">INDIRECT("'"&amp;D$3&amp;"'!"&amp;"$p$33")</f>
        <v>10.419806878748579</v>
      </c>
      <c r="E13" s="70">
        <f ca="1">INDIRECT("'"&amp;E$3&amp;"'!"&amp;"$p$33")</f>
        <v>7.7285503572618524</v>
      </c>
      <c r="F13" s="70">
        <f ca="1">INDIRECT("'"&amp;F$3&amp;"'!"&amp;"$p$33")</f>
        <v>11.570695028013601</v>
      </c>
      <c r="G13" s="70">
        <f ca="1">INDIRECT("'"&amp;G$3&amp;"'!"&amp;"$p$33")</f>
        <v>10.999007706300409</v>
      </c>
      <c r="H13" s="124">
        <f ca="1">INDIRECT("'"&amp;H$3&amp;"'!"&amp;"$p$33")</f>
        <v>11.81241201490055</v>
      </c>
    </row>
    <row r="14" spans="2:8" ht="15" customHeight="1" x14ac:dyDescent="0.25">
      <c r="B14" s="151"/>
      <c r="C14" s="73" t="s">
        <v>112</v>
      </c>
      <c r="D14" s="70">
        <f ca="1">INDIRECT("'"&amp;D$3&amp;"'!"&amp;"$p$43")</f>
        <v>18.998234579563047</v>
      </c>
      <c r="E14" s="70">
        <f ca="1">INDIRECT("'"&amp;E$3&amp;"'!"&amp;"$p$43")</f>
        <v>10.962784357476778</v>
      </c>
      <c r="F14" s="70">
        <f ca="1">INDIRECT("'"&amp;F$3&amp;"'!"&amp;"$p$43")</f>
        <v>13.774957353726077</v>
      </c>
      <c r="G14" s="70">
        <f t="shared" ref="G14:H14" ca="1" si="1">INDIRECT("'"&amp;G$3&amp;"'!"&amp;"$p$43")</f>
        <v>11.424835673202619</v>
      </c>
      <c r="H14" s="124">
        <f t="shared" ca="1" si="1"/>
        <v>12.49953385681685</v>
      </c>
    </row>
    <row r="15" spans="2:8" ht="9.9499999999999993" customHeight="1" x14ac:dyDescent="0.25">
      <c r="B15" s="122"/>
      <c r="C15" s="76"/>
      <c r="D15" s="76"/>
      <c r="E15" s="76"/>
      <c r="F15" s="76"/>
      <c r="G15" s="76"/>
      <c r="H15" s="123"/>
    </row>
    <row r="16" spans="2:8" ht="15" customHeight="1" x14ac:dyDescent="0.25">
      <c r="B16" s="151" t="s">
        <v>115</v>
      </c>
      <c r="C16" s="82" t="s">
        <v>4</v>
      </c>
      <c r="D16" s="70">
        <f ca="1">INDIRECT("'"&amp;D$3&amp;"'!"&amp;"$q$9")</f>
        <v>11.722721929956485</v>
      </c>
      <c r="E16" s="70">
        <f ca="1">INDIRECT("'"&amp;E$3&amp;"'!"&amp;"$q$9")</f>
        <v>10.717287045441283</v>
      </c>
      <c r="F16" s="70">
        <f ca="1">INDIRECT("'"&amp;F$3&amp;"'!"&amp;"$q$9")</f>
        <v>9.9852971998478903</v>
      </c>
      <c r="G16" s="70">
        <f ca="1">INDIRECT("'"&amp;G$3&amp;"'!"&amp;"$q$9")</f>
        <v>10.107061143174366</v>
      </c>
      <c r="H16" s="124">
        <f ca="1">INDIRECT("'"&amp;H$3&amp;"'!"&amp;"$q$9")</f>
        <v>10.035701421639777</v>
      </c>
    </row>
    <row r="17" spans="2:9" ht="15" customHeight="1" x14ac:dyDescent="0.25">
      <c r="B17" s="151"/>
      <c r="C17" s="69" t="s">
        <v>5</v>
      </c>
      <c r="D17" s="70">
        <f ca="1">INDIRECT("'"&amp;D$3&amp;"'!"&amp;"$q$15")</f>
        <v>10.598446789028687</v>
      </c>
      <c r="E17" s="70">
        <f ca="1">INDIRECT("'"&amp;E$3&amp;"'!"&amp;"$q$15")</f>
        <v>10.104865691326705</v>
      </c>
      <c r="F17" s="70">
        <f ca="1">INDIRECT("'"&amp;F$3&amp;"'!"&amp;"$q$15")</f>
        <v>10.364072294814898</v>
      </c>
      <c r="G17" s="70">
        <f ca="1">INDIRECT("'"&amp;G$3&amp;"'!"&amp;"$q$15")</f>
        <v>10.502647038262351</v>
      </c>
      <c r="H17" s="124">
        <f ca="1">INDIRECT("'"&amp;H$3&amp;"'!"&amp;"$q$15")</f>
        <v>10.573711949244723</v>
      </c>
    </row>
    <row r="18" spans="2:9" ht="15" customHeight="1" x14ac:dyDescent="0.25">
      <c r="B18" s="151"/>
      <c r="C18" s="73" t="s">
        <v>113</v>
      </c>
      <c r="D18" s="70">
        <f ca="1">INDIRECT("'"&amp;D$3&amp;"'!"&amp;"$q$21")</f>
        <v>12.493485349729065</v>
      </c>
      <c r="E18" s="70">
        <f ca="1">INDIRECT("'"&amp;E$3&amp;"'!"&amp;"$q$21")</f>
        <v>11.305960517069662</v>
      </c>
      <c r="F18" s="70">
        <f ca="1">INDIRECT("'"&amp;F$3&amp;"'!"&amp;"$q$21")</f>
        <v>9.5510119616529572</v>
      </c>
      <c r="G18" s="70">
        <f ca="1">INDIRECT("'"&amp;G$3&amp;"'!"&amp;"$q$21")</f>
        <v>9.6506158796113226</v>
      </c>
      <c r="H18" s="124">
        <f ca="1">INDIRECT("'"&amp;H$3&amp;"'!"&amp;"$q$21")</f>
        <v>9.2385491565717626</v>
      </c>
    </row>
    <row r="19" spans="2:9" ht="15" customHeight="1" x14ac:dyDescent="0.25">
      <c r="B19" s="151"/>
      <c r="C19" s="73" t="s">
        <v>111</v>
      </c>
      <c r="D19" s="70">
        <f ca="1">INDIRECT("'"&amp;D$3&amp;"'!"&amp;"$q$33")</f>
        <v>21.327777529439455</v>
      </c>
      <c r="E19" s="70">
        <f ca="1">INDIRECT("'"&amp;E$3&amp;"'!"&amp;"$q$33")</f>
        <v>17.204160078729728</v>
      </c>
      <c r="F19" s="70">
        <f ca="1">INDIRECT("'"&amp;F$3&amp;"'!"&amp;"$q$33")</f>
        <v>19.367370388879589</v>
      </c>
      <c r="G19" s="70">
        <f ca="1">INDIRECT("'"&amp;G$3&amp;"'!"&amp;"$q$33")</f>
        <v>20.475785890578475</v>
      </c>
      <c r="H19" s="124">
        <f ca="1">INDIRECT("'"&amp;H$3&amp;"'!"&amp;"$q$33")</f>
        <v>24.437884285886398</v>
      </c>
    </row>
    <row r="20" spans="2:9" ht="15" customHeight="1" x14ac:dyDescent="0.25">
      <c r="B20" s="158"/>
      <c r="C20" s="125" t="s">
        <v>112</v>
      </c>
      <c r="D20" s="126">
        <f ca="1">INDIRECT("'"&amp;D$3&amp;"'!"&amp;"$q$43")</f>
        <v>26.072428668331344</v>
      </c>
      <c r="E20" s="126">
        <f ca="1">INDIRECT("'"&amp;E$3&amp;"'!"&amp;"$q$43")</f>
        <v>21.701986765362054</v>
      </c>
      <c r="F20" s="126">
        <f ca="1">INDIRECT("'"&amp;F$3&amp;"'!"&amp;"$q$43")</f>
        <v>16.343910713796792</v>
      </c>
      <c r="G20" s="126">
        <f t="shared" ref="G20:H20" ca="1" si="2">INDIRECT("'"&amp;G$3&amp;"'!"&amp;"$q$43")</f>
        <v>17.266886677591099</v>
      </c>
      <c r="H20" s="161">
        <f t="shared" ca="1" si="2"/>
        <v>20.959083915633883</v>
      </c>
    </row>
    <row r="21" spans="2:9" ht="30" customHeight="1" x14ac:dyDescent="0.25">
      <c r="B21" s="149" t="s">
        <v>119</v>
      </c>
      <c r="C21" s="149"/>
      <c r="D21" s="149"/>
      <c r="E21" s="149"/>
      <c r="F21" s="149"/>
      <c r="G21" s="149"/>
      <c r="H21" s="149"/>
    </row>
    <row r="24" spans="2:9" x14ac:dyDescent="0.25">
      <c r="D24">
        <f ca="1">D13/D12</f>
        <v>1.9846879814861007</v>
      </c>
      <c r="E24">
        <f t="shared" ref="E24:H24" ca="1" si="3">E13/E12</f>
        <v>1.5794147675044261</v>
      </c>
      <c r="F24">
        <f t="shared" ca="1" si="3"/>
        <v>2.3001475240015576</v>
      </c>
      <c r="G24">
        <f t="shared" ca="1" si="3"/>
        <v>2.277687470985593</v>
      </c>
      <c r="H24">
        <f t="shared" ca="1" si="3"/>
        <v>2.3631752251863825</v>
      </c>
      <c r="I24">
        <f ca="1">AVERAGE(D24:H24)</f>
        <v>2.1010225938328118</v>
      </c>
    </row>
    <row r="30" spans="2:9" x14ac:dyDescent="0.25">
      <c r="D30">
        <f ca="1">D19/D18</f>
        <v>1.7071119013159903</v>
      </c>
      <c r="E30">
        <f t="shared" ref="E30:H30" ca="1" si="4">E19/E18</f>
        <v>1.5216893825831963</v>
      </c>
      <c r="F30">
        <f t="shared" ca="1" si="4"/>
        <v>2.0277820263066397</v>
      </c>
      <c r="G30">
        <f t="shared" ca="1" si="4"/>
        <v>2.1217076864324573</v>
      </c>
      <c r="H30">
        <f t="shared" ca="1" si="4"/>
        <v>2.6452080160771478</v>
      </c>
      <c r="I30">
        <f ca="1">AVERAGE(D30:H30)</f>
        <v>2.0046998025430862</v>
      </c>
    </row>
  </sheetData>
  <mergeCells count="7">
    <mergeCell ref="B21:H21"/>
    <mergeCell ref="B4:B8"/>
    <mergeCell ref="D2:H2"/>
    <mergeCell ref="C2:C3"/>
    <mergeCell ref="B2:B3"/>
    <mergeCell ref="B16:B20"/>
    <mergeCell ref="B10:B14"/>
  </mergeCells>
  <conditionalFormatting sqref="D4:H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0:H20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60"/>
  <sheetViews>
    <sheetView showGridLines="0" zoomScale="80" zoomScaleNormal="80" workbookViewId="0"/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116" x14ac:dyDescent="0.25">
      <c r="A1" s="1" t="s">
        <v>59</v>
      </c>
      <c r="B1" s="1" t="s">
        <v>60</v>
      </c>
      <c r="J1" s="1" t="s">
        <v>59</v>
      </c>
      <c r="K1" s="1" t="s">
        <v>60</v>
      </c>
    </row>
    <row r="2" spans="1:116" x14ac:dyDescent="0.25">
      <c r="A2" s="65">
        <v>2015</v>
      </c>
      <c r="B2" s="65">
        <v>55</v>
      </c>
      <c r="J2" s="65">
        <v>2016</v>
      </c>
      <c r="K2" s="65">
        <f>$B$2</f>
        <v>55</v>
      </c>
      <c r="V2" t="s">
        <v>56</v>
      </c>
      <c r="AL2" t="s">
        <v>55</v>
      </c>
      <c r="BB2" t="s">
        <v>62</v>
      </c>
      <c r="BR2" t="s">
        <v>65</v>
      </c>
      <c r="CH2" t="s">
        <v>68</v>
      </c>
      <c r="CX2" t="s">
        <v>69</v>
      </c>
    </row>
    <row r="3" spans="1:11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  <c r="AL3" s="4" t="s">
        <v>37</v>
      </c>
      <c r="AM3" s="5"/>
      <c r="AN3" s="5"/>
      <c r="AO3" s="5"/>
      <c r="AP3" s="5"/>
      <c r="AQ3" s="5"/>
      <c r="AR3" s="5"/>
      <c r="AS3" s="5"/>
      <c r="AT3" s="5"/>
      <c r="AU3" s="6" t="s">
        <v>6</v>
      </c>
      <c r="AV3" s="5"/>
      <c r="AW3" s="5"/>
      <c r="AX3" s="5"/>
      <c r="AY3" s="5"/>
      <c r="AZ3" s="7" t="s">
        <v>38</v>
      </c>
      <c r="BB3" s="4" t="s">
        <v>37</v>
      </c>
      <c r="BC3" s="5"/>
      <c r="BD3" s="5"/>
      <c r="BE3" s="5"/>
      <c r="BF3" s="5"/>
      <c r="BG3" s="5"/>
      <c r="BH3" s="5"/>
      <c r="BI3" s="5"/>
      <c r="BJ3" s="5"/>
      <c r="BK3" s="6" t="s">
        <v>6</v>
      </c>
      <c r="BL3" s="5"/>
      <c r="BM3" s="5"/>
      <c r="BN3" s="5"/>
      <c r="BO3" s="5"/>
      <c r="BP3" s="7" t="s">
        <v>57</v>
      </c>
      <c r="BR3" s="4" t="s">
        <v>37</v>
      </c>
      <c r="BS3" s="5"/>
      <c r="BT3" s="5"/>
      <c r="BU3" s="5"/>
      <c r="BV3" s="5"/>
      <c r="BW3" s="5"/>
      <c r="BX3" s="5"/>
      <c r="BY3" s="5"/>
      <c r="BZ3" s="5"/>
      <c r="CA3" s="6" t="s">
        <v>6</v>
      </c>
      <c r="CB3" s="5"/>
      <c r="CC3" s="5"/>
      <c r="CD3" s="5"/>
      <c r="CE3" s="5"/>
      <c r="CF3" s="7" t="s">
        <v>38</v>
      </c>
      <c r="CH3" s="4"/>
      <c r="CI3" s="5"/>
      <c r="CJ3" s="5"/>
      <c r="CK3" s="5"/>
      <c r="CL3" s="5"/>
      <c r="CM3" s="5"/>
      <c r="CN3" s="5"/>
      <c r="CO3" s="5"/>
      <c r="CP3" s="5"/>
      <c r="CQ3" s="6"/>
      <c r="CR3" s="5"/>
      <c r="CS3" s="5"/>
      <c r="CT3" s="5"/>
      <c r="CU3" s="5"/>
      <c r="CV3" s="7"/>
      <c r="CX3" s="4" t="s">
        <v>37</v>
      </c>
      <c r="CY3" s="5"/>
      <c r="CZ3" s="5"/>
      <c r="DA3" s="5"/>
      <c r="DB3" s="5"/>
      <c r="DC3" s="5"/>
      <c r="DD3" s="5"/>
      <c r="DE3" s="5"/>
      <c r="DF3" s="5"/>
      <c r="DG3" s="6" t="s">
        <v>6</v>
      </c>
      <c r="DH3" s="5"/>
      <c r="DI3" s="5"/>
      <c r="DJ3" s="5"/>
      <c r="DK3" s="5"/>
      <c r="DL3" s="7" t="s">
        <v>38</v>
      </c>
    </row>
    <row r="4" spans="1:116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 t="s">
        <v>0</v>
      </c>
      <c r="K4" s="160" t="s">
        <v>1</v>
      </c>
      <c r="L4" s="134" t="s">
        <v>3</v>
      </c>
      <c r="M4" s="134"/>
      <c r="N4" s="134"/>
      <c r="O4" s="134"/>
      <c r="P4" s="159" t="s">
        <v>70</v>
      </c>
      <c r="Q4" s="159" t="s">
        <v>72</v>
      </c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  <c r="AL4" s="8"/>
      <c r="AM4" s="9"/>
      <c r="AN4" s="9"/>
      <c r="AO4" s="10" t="s">
        <v>7</v>
      </c>
      <c r="AP4" s="10"/>
      <c r="AQ4" s="10"/>
      <c r="AR4" s="10"/>
      <c r="AS4" s="10"/>
      <c r="AT4" s="10"/>
      <c r="AU4" s="10"/>
      <c r="AV4" s="10"/>
      <c r="AW4" s="11"/>
      <c r="AX4" s="12"/>
      <c r="AY4" s="12" t="s">
        <v>8</v>
      </c>
      <c r="AZ4" s="12"/>
      <c r="BB4" s="8"/>
      <c r="BC4" s="9"/>
      <c r="BD4" s="9"/>
      <c r="BE4" s="10" t="s">
        <v>7</v>
      </c>
      <c r="BF4" s="10"/>
      <c r="BG4" s="10"/>
      <c r="BH4" s="10"/>
      <c r="BI4" s="10"/>
      <c r="BJ4" s="10"/>
      <c r="BK4" s="10"/>
      <c r="BL4" s="10"/>
      <c r="BM4" s="11"/>
      <c r="BN4" s="12"/>
      <c r="BO4" s="12" t="s">
        <v>8</v>
      </c>
      <c r="BP4" s="12"/>
      <c r="BR4" s="8"/>
      <c r="BS4" s="9"/>
      <c r="BT4" s="9"/>
      <c r="BU4" s="10" t="s">
        <v>7</v>
      </c>
      <c r="BV4" s="10"/>
      <c r="BW4" s="10"/>
      <c r="BX4" s="10"/>
      <c r="BY4" s="10"/>
      <c r="BZ4" s="10"/>
      <c r="CA4" s="10"/>
      <c r="CB4" s="10"/>
      <c r="CC4" s="11"/>
      <c r="CD4" s="12"/>
      <c r="CE4" s="12" t="s">
        <v>8</v>
      </c>
      <c r="CF4" s="12"/>
      <c r="CH4" s="8"/>
      <c r="CI4" s="9"/>
      <c r="CJ4" s="9"/>
      <c r="CK4" s="10"/>
      <c r="CL4" s="10"/>
      <c r="CM4" s="10"/>
      <c r="CN4" s="10"/>
      <c r="CO4" s="10"/>
      <c r="CP4" s="10"/>
      <c r="CQ4" s="10"/>
      <c r="CR4" s="10"/>
      <c r="CS4" s="11"/>
      <c r="CT4" s="12"/>
      <c r="CU4" s="12"/>
      <c r="CV4" s="12"/>
      <c r="CX4" s="8"/>
      <c r="CY4" s="9"/>
      <c r="CZ4" s="9"/>
      <c r="DA4" s="10" t="s">
        <v>7</v>
      </c>
      <c r="DB4" s="10"/>
      <c r="DC4" s="10"/>
      <c r="DD4" s="10"/>
      <c r="DE4" s="10"/>
      <c r="DF4" s="10"/>
      <c r="DG4" s="10"/>
      <c r="DH4" s="10"/>
      <c r="DI4" s="11"/>
      <c r="DJ4" s="12"/>
      <c r="DK4" s="12" t="s">
        <v>8</v>
      </c>
      <c r="DL4" s="12"/>
    </row>
    <row r="5" spans="1:116" ht="15" customHeight="1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 t="s">
        <v>2</v>
      </c>
      <c r="M5" s="57" t="s">
        <v>63</v>
      </c>
      <c r="N5" s="57" t="s">
        <v>85</v>
      </c>
      <c r="O5" s="57" t="s">
        <v>86</v>
      </c>
      <c r="P5" s="159"/>
      <c r="Q5" s="159"/>
      <c r="R5" s="63" t="s">
        <v>53</v>
      </c>
      <c r="S5" s="63" t="s">
        <v>54</v>
      </c>
      <c r="T5" s="66" t="s">
        <v>71</v>
      </c>
      <c r="U5" s="66" t="s">
        <v>73</v>
      </c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  <c r="AL5" s="8"/>
      <c r="AM5" s="13"/>
      <c r="AN5" s="14"/>
      <c r="AO5" s="9" t="s">
        <v>9</v>
      </c>
      <c r="AP5" s="15" t="s">
        <v>10</v>
      </c>
      <c r="AQ5" s="15" t="s">
        <v>11</v>
      </c>
      <c r="AR5" s="9"/>
      <c r="AS5" s="15" t="s">
        <v>12</v>
      </c>
      <c r="AT5" s="15" t="s">
        <v>13</v>
      </c>
      <c r="AU5" s="16" t="s">
        <v>14</v>
      </c>
      <c r="AV5" s="17" t="s">
        <v>15</v>
      </c>
      <c r="AW5" s="16" t="s">
        <v>14</v>
      </c>
      <c r="AX5" s="9" t="s">
        <v>16</v>
      </c>
      <c r="AY5" s="13"/>
      <c r="AZ5" s="13"/>
      <c r="BB5" s="8"/>
      <c r="BC5" s="13"/>
      <c r="BD5" s="14"/>
      <c r="BE5" s="9" t="s">
        <v>9</v>
      </c>
      <c r="BF5" s="15" t="s">
        <v>10</v>
      </c>
      <c r="BG5" s="15" t="s">
        <v>11</v>
      </c>
      <c r="BH5" s="9"/>
      <c r="BI5" s="15" t="s">
        <v>12</v>
      </c>
      <c r="BJ5" s="15" t="s">
        <v>13</v>
      </c>
      <c r="BK5" s="16" t="s">
        <v>14</v>
      </c>
      <c r="BL5" s="17" t="s">
        <v>15</v>
      </c>
      <c r="BM5" s="16" t="s">
        <v>14</v>
      </c>
      <c r="BN5" s="9" t="s">
        <v>16</v>
      </c>
      <c r="BO5" s="13"/>
      <c r="BP5" s="13"/>
      <c r="BR5" s="8"/>
      <c r="BS5" s="13"/>
      <c r="BT5" s="14"/>
      <c r="BU5" s="9" t="s">
        <v>9</v>
      </c>
      <c r="BV5" s="15" t="s">
        <v>10</v>
      </c>
      <c r="BW5" s="15" t="s">
        <v>11</v>
      </c>
      <c r="BX5" s="9"/>
      <c r="BY5" s="15" t="s">
        <v>12</v>
      </c>
      <c r="BZ5" s="15" t="s">
        <v>13</v>
      </c>
      <c r="CA5" s="16" t="s">
        <v>14</v>
      </c>
      <c r="CB5" s="17" t="s">
        <v>15</v>
      </c>
      <c r="CC5" s="16" t="s">
        <v>14</v>
      </c>
      <c r="CD5" s="9" t="s">
        <v>16</v>
      </c>
      <c r="CE5" s="13"/>
      <c r="CF5" s="13"/>
      <c r="CH5" s="8"/>
      <c r="CI5" s="13"/>
      <c r="CJ5" s="14"/>
      <c r="CK5" s="9"/>
      <c r="CL5" s="15"/>
      <c r="CM5" s="15"/>
      <c r="CN5" s="9"/>
      <c r="CO5" s="15"/>
      <c r="CP5" s="15"/>
      <c r="CQ5" s="16"/>
      <c r="CR5" s="17"/>
      <c r="CS5" s="16"/>
      <c r="CT5" s="9"/>
      <c r="CU5" s="13"/>
      <c r="CV5" s="13"/>
      <c r="CX5" s="8"/>
      <c r="CY5" s="13"/>
      <c r="CZ5" s="14"/>
      <c r="DA5" s="9" t="s">
        <v>9</v>
      </c>
      <c r="DB5" s="15" t="s">
        <v>10</v>
      </c>
      <c r="DC5" s="15" t="s">
        <v>11</v>
      </c>
      <c r="DD5" s="9"/>
      <c r="DE5" s="15" t="s">
        <v>12</v>
      </c>
      <c r="DF5" s="15" t="s">
        <v>13</v>
      </c>
      <c r="DG5" s="16" t="s">
        <v>14</v>
      </c>
      <c r="DH5" s="17" t="s">
        <v>15</v>
      </c>
      <c r="DI5" s="16" t="s">
        <v>14</v>
      </c>
      <c r="DJ5" s="9" t="s">
        <v>16</v>
      </c>
      <c r="DK5" s="13"/>
      <c r="DL5" s="13"/>
    </row>
    <row r="6" spans="1:11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 t="s">
        <v>4</v>
      </c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  <c r="AL6" s="18"/>
      <c r="AM6" s="19" t="s">
        <v>17</v>
      </c>
      <c r="AN6" s="20" t="s">
        <v>18</v>
      </c>
      <c r="AO6" s="19" t="s">
        <v>19</v>
      </c>
      <c r="AP6" s="21" t="s">
        <v>20</v>
      </c>
      <c r="AQ6" s="21" t="s">
        <v>21</v>
      </c>
      <c r="AR6" s="19" t="s">
        <v>12</v>
      </c>
      <c r="AS6" s="21" t="s">
        <v>22</v>
      </c>
      <c r="AT6" s="21" t="s">
        <v>22</v>
      </c>
      <c r="AU6" s="22" t="s">
        <v>23</v>
      </c>
      <c r="AV6" s="22" t="s">
        <v>24</v>
      </c>
      <c r="AW6" s="22" t="s">
        <v>25</v>
      </c>
      <c r="AX6" s="19" t="s">
        <v>26</v>
      </c>
      <c r="AY6" s="19" t="s">
        <v>27</v>
      </c>
      <c r="AZ6" s="19" t="s">
        <v>28</v>
      </c>
      <c r="BB6" s="18"/>
      <c r="BC6" s="19" t="s">
        <v>17</v>
      </c>
      <c r="BD6" s="20" t="s">
        <v>18</v>
      </c>
      <c r="BE6" s="19" t="s">
        <v>19</v>
      </c>
      <c r="BF6" s="21" t="s">
        <v>20</v>
      </c>
      <c r="BG6" s="21" t="s">
        <v>21</v>
      </c>
      <c r="BH6" s="19" t="s">
        <v>12</v>
      </c>
      <c r="BI6" s="21" t="s">
        <v>22</v>
      </c>
      <c r="BJ6" s="21" t="s">
        <v>22</v>
      </c>
      <c r="BK6" s="22" t="s">
        <v>23</v>
      </c>
      <c r="BL6" s="22" t="s">
        <v>24</v>
      </c>
      <c r="BM6" s="22" t="s">
        <v>25</v>
      </c>
      <c r="BN6" s="19" t="s">
        <v>26</v>
      </c>
      <c r="BO6" s="19" t="s">
        <v>27</v>
      </c>
      <c r="BP6" s="19" t="s">
        <v>28</v>
      </c>
      <c r="BR6" s="18"/>
      <c r="BS6" s="19" t="s">
        <v>17</v>
      </c>
      <c r="BT6" s="20" t="s">
        <v>18</v>
      </c>
      <c r="BU6" s="19" t="s">
        <v>19</v>
      </c>
      <c r="BV6" s="21" t="s">
        <v>20</v>
      </c>
      <c r="BW6" s="21" t="s">
        <v>21</v>
      </c>
      <c r="BX6" s="19" t="s">
        <v>12</v>
      </c>
      <c r="BY6" s="21" t="s">
        <v>22</v>
      </c>
      <c r="BZ6" s="21" t="s">
        <v>22</v>
      </c>
      <c r="CA6" s="22" t="s">
        <v>23</v>
      </c>
      <c r="CB6" s="22" t="s">
        <v>24</v>
      </c>
      <c r="CC6" s="22" t="s">
        <v>25</v>
      </c>
      <c r="CD6" s="19" t="s">
        <v>26</v>
      </c>
      <c r="CE6" s="19" t="s">
        <v>27</v>
      </c>
      <c r="CF6" s="19" t="s">
        <v>28</v>
      </c>
      <c r="CH6" s="18"/>
      <c r="CI6" s="19"/>
      <c r="CJ6" s="20"/>
      <c r="CK6" s="19"/>
      <c r="CL6" s="21"/>
      <c r="CM6" s="21"/>
      <c r="CN6" s="19"/>
      <c r="CO6" s="21"/>
      <c r="CP6" s="21"/>
      <c r="CQ6" s="22"/>
      <c r="CR6" s="22"/>
      <c r="CS6" s="22"/>
      <c r="CT6" s="19"/>
      <c r="CU6" s="19"/>
      <c r="CV6" s="19"/>
      <c r="CX6" s="18"/>
      <c r="CY6" s="19" t="s">
        <v>17</v>
      </c>
      <c r="CZ6" s="20" t="s">
        <v>18</v>
      </c>
      <c r="DA6" s="19" t="s">
        <v>19</v>
      </c>
      <c r="DB6" s="21" t="s">
        <v>20</v>
      </c>
      <c r="DC6" s="21" t="s">
        <v>21</v>
      </c>
      <c r="DD6" s="19" t="s">
        <v>12</v>
      </c>
      <c r="DE6" s="21" t="s">
        <v>22</v>
      </c>
      <c r="DF6" s="21" t="s">
        <v>22</v>
      </c>
      <c r="DG6" s="22" t="s">
        <v>23</v>
      </c>
      <c r="DH6" s="22" t="s">
        <v>24</v>
      </c>
      <c r="DI6" s="22" t="s">
        <v>25</v>
      </c>
      <c r="DJ6" s="19" t="s">
        <v>26</v>
      </c>
      <c r="DK6" s="19" t="s">
        <v>27</v>
      </c>
      <c r="DL6" s="19" t="s">
        <v>28</v>
      </c>
    </row>
    <row r="7" spans="1:116" x14ac:dyDescent="0.25">
      <c r="A7" s="2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F11" si="0">AF7</f>
        <v>1</v>
      </c>
      <c r="F7" s="58" t="str">
        <f t="shared" si="0"/>
        <v>NA</v>
      </c>
      <c r="G7" s="68" t="s">
        <v>30</v>
      </c>
      <c r="H7" s="68" t="s">
        <v>30</v>
      </c>
      <c r="J7" s="2">
        <v>0</v>
      </c>
      <c r="K7" s="3">
        <v>0.8</v>
      </c>
      <c r="L7" s="61" t="str">
        <f>AS7</f>
        <v>NA</v>
      </c>
      <c r="M7" s="58" t="str">
        <f>AU7</f>
        <v>NA</v>
      </c>
      <c r="N7" s="58">
        <f t="shared" ref="N7:O11" si="1">AV7</f>
        <v>1</v>
      </c>
      <c r="O7" s="58" t="str">
        <f t="shared" si="1"/>
        <v>NA</v>
      </c>
      <c r="P7" s="68" t="s">
        <v>30</v>
      </c>
      <c r="Q7" s="68" t="s">
        <v>30</v>
      </c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11019.62032413256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  <c r="AL7" s="9" t="s">
        <v>29</v>
      </c>
      <c r="AM7" s="23">
        <v>0</v>
      </c>
      <c r="AN7" s="24" t="s">
        <v>39</v>
      </c>
      <c r="AO7" s="25">
        <v>2174.6362389405977</v>
      </c>
      <c r="AP7" s="26">
        <v>624.6719580377719</v>
      </c>
      <c r="AQ7" s="26">
        <v>9829.1954635444527</v>
      </c>
      <c r="AR7" s="27">
        <v>12003.831702485129</v>
      </c>
      <c r="AS7" s="28" t="s">
        <v>30</v>
      </c>
      <c r="AT7" s="28" t="s">
        <v>30</v>
      </c>
      <c r="AU7" s="29" t="s">
        <v>30</v>
      </c>
      <c r="AV7" s="30">
        <v>1</v>
      </c>
      <c r="AW7" s="29" t="s">
        <v>30</v>
      </c>
      <c r="AX7" s="31"/>
      <c r="AY7" s="31"/>
      <c r="AZ7" s="31"/>
      <c r="BB7" s="9" t="s">
        <v>29</v>
      </c>
      <c r="BC7" s="23">
        <v>0</v>
      </c>
      <c r="BD7" s="24" t="s">
        <v>39</v>
      </c>
      <c r="BE7" s="25">
        <v>2447.8429069122321</v>
      </c>
      <c r="BF7" s="26">
        <v>344.19943574115973</v>
      </c>
      <c r="BG7" s="26">
        <v>5800.0908408382929</v>
      </c>
      <c r="BH7" s="27">
        <v>8247.9337477504214</v>
      </c>
      <c r="BI7" s="28" t="s">
        <v>30</v>
      </c>
      <c r="BJ7" s="28" t="s">
        <v>30</v>
      </c>
      <c r="BK7" s="29" t="s">
        <v>30</v>
      </c>
      <c r="BL7" s="30">
        <v>1</v>
      </c>
      <c r="BM7" s="29" t="s">
        <v>30</v>
      </c>
      <c r="BN7" s="31"/>
      <c r="BO7" s="31"/>
      <c r="BP7" s="31"/>
      <c r="BR7" s="9" t="s">
        <v>29</v>
      </c>
      <c r="BS7" s="23">
        <v>0</v>
      </c>
      <c r="BT7" s="24" t="s">
        <v>39</v>
      </c>
      <c r="BU7" s="25">
        <v>2447.8429069122321</v>
      </c>
      <c r="BV7" s="26">
        <v>321.32361166364223</v>
      </c>
      <c r="BW7" s="26">
        <v>5342.5452585319763</v>
      </c>
      <c r="BX7" s="27">
        <v>7790.3881654440938</v>
      </c>
      <c r="BY7" s="28" t="s">
        <v>30</v>
      </c>
      <c r="BZ7" s="28" t="s">
        <v>30</v>
      </c>
      <c r="CA7" s="29" t="s">
        <v>30</v>
      </c>
      <c r="CB7" s="30">
        <v>1</v>
      </c>
      <c r="CC7" s="29" t="s">
        <v>30</v>
      </c>
      <c r="CD7" s="31"/>
      <c r="CE7" s="31"/>
      <c r="CF7" s="31"/>
      <c r="CH7" s="9"/>
      <c r="CI7" s="23"/>
      <c r="CJ7" s="24"/>
      <c r="CK7" s="25"/>
      <c r="CL7" s="26"/>
      <c r="CM7" s="26"/>
      <c r="CN7" s="27"/>
      <c r="CO7" s="28"/>
      <c r="CP7" s="28"/>
      <c r="CQ7" s="29"/>
      <c r="CR7" s="30"/>
      <c r="CS7" s="29"/>
      <c r="CT7" s="31"/>
      <c r="CU7" s="31"/>
      <c r="CV7" s="31"/>
      <c r="CX7" s="9" t="s">
        <v>29</v>
      </c>
      <c r="CY7" s="23">
        <v>0</v>
      </c>
      <c r="CZ7" s="24" t="s">
        <v>39</v>
      </c>
      <c r="DA7" s="25">
        <v>2442.5368950206766</v>
      </c>
      <c r="DB7" s="26">
        <v>252.2806965642844</v>
      </c>
      <c r="DC7" s="26">
        <v>4209.1452027759469</v>
      </c>
      <c r="DD7" s="27">
        <v>6651.6820977965872</v>
      </c>
      <c r="DE7" s="28" t="s">
        <v>30</v>
      </c>
      <c r="DF7" s="28" t="s">
        <v>30</v>
      </c>
      <c r="DG7" s="29" t="s">
        <v>30</v>
      </c>
      <c r="DH7" s="30">
        <v>1</v>
      </c>
      <c r="DI7" s="29" t="s">
        <v>30</v>
      </c>
      <c r="DJ7" s="31"/>
      <c r="DK7" s="31"/>
      <c r="DL7" s="31"/>
    </row>
    <row r="8" spans="1:116" x14ac:dyDescent="0.25">
      <c r="A8" s="2">
        <v>1</v>
      </c>
      <c r="B8" s="3">
        <v>0.9</v>
      </c>
      <c r="C8" s="61">
        <f t="shared" ref="C8:C11" si="2">AC8</f>
        <v>667.12382468404905</v>
      </c>
      <c r="D8" s="58">
        <f t="shared" ref="D8:D11" si="3">AE8</f>
        <v>0.1208</v>
      </c>
      <c r="E8" s="58">
        <f t="shared" si="0"/>
        <v>0.65339999999999998</v>
      </c>
      <c r="F8" s="58">
        <f t="shared" si="0"/>
        <v>0.2258</v>
      </c>
      <c r="G8" s="68">
        <f t="shared" ref="G8:H11" si="4">AH8</f>
        <v>6.5132546837678014</v>
      </c>
      <c r="H8" s="68">
        <f t="shared" si="4"/>
        <v>14.784084180923537</v>
      </c>
      <c r="J8" s="2">
        <v>1</v>
      </c>
      <c r="K8" s="3">
        <v>0.9</v>
      </c>
      <c r="L8" s="61">
        <f>AS8</f>
        <v>611.50751611222756</v>
      </c>
      <c r="M8" s="58">
        <f>AU8</f>
        <v>0.1278</v>
      </c>
      <c r="N8" s="58">
        <f t="shared" si="1"/>
        <v>0.65339999999999998</v>
      </c>
      <c r="O8" s="58">
        <f t="shared" si="1"/>
        <v>0.21879999999999999</v>
      </c>
      <c r="P8" s="68">
        <f>AX8</f>
        <v>7.1369523590826081</v>
      </c>
      <c r="Q8" s="68">
        <f>AY8</f>
        <v>14.921486584928248</v>
      </c>
      <c r="R8" s="64">
        <f>(L8-C8)/C8</f>
        <v>-8.3367294816912685E-2</v>
      </c>
      <c r="S8" s="64">
        <f>(M8-D8)/D8</f>
        <v>5.7947019867549604E-2</v>
      </c>
      <c r="T8" s="64">
        <f t="shared" ref="T8:U11" si="5">(P8-G8)/G8</f>
        <v>9.5758220059960666E-2</v>
      </c>
      <c r="U8" s="64">
        <f t="shared" si="5"/>
        <v>9.2939408571554201E-3</v>
      </c>
      <c r="V8" s="9" t="s">
        <v>29</v>
      </c>
      <c r="W8" s="23">
        <v>1</v>
      </c>
      <c r="X8" s="24" t="s">
        <v>40</v>
      </c>
      <c r="Y8" s="32">
        <v>2541.651223797684</v>
      </c>
      <c r="Z8" s="33">
        <v>628.01116428862451</v>
      </c>
      <c r="AA8" s="33">
        <v>10126.626957460854</v>
      </c>
      <c r="AB8" s="34">
        <v>12668.278181258584</v>
      </c>
      <c r="AC8" s="35">
        <v>667.12382468404905</v>
      </c>
      <c r="AD8" s="35">
        <v>525.97838181455882</v>
      </c>
      <c r="AE8" s="36">
        <v>0.1208</v>
      </c>
      <c r="AF8" s="36">
        <v>0.65339999999999998</v>
      </c>
      <c r="AG8" s="36">
        <v>0.2258</v>
      </c>
      <c r="AH8" s="37">
        <v>6.5132546837678014</v>
      </c>
      <c r="AI8" s="37">
        <v>14.784084180923537</v>
      </c>
      <c r="AJ8" s="37">
        <v>7.844597673849794</v>
      </c>
      <c r="AL8" s="9" t="s">
        <v>29</v>
      </c>
      <c r="AM8" s="23">
        <v>1</v>
      </c>
      <c r="AN8" s="24" t="s">
        <v>40</v>
      </c>
      <c r="AO8" s="32">
        <v>2540.3077018903141</v>
      </c>
      <c r="AP8" s="33">
        <v>573.43559767670592</v>
      </c>
      <c r="AQ8" s="33">
        <v>9026.5057698635428</v>
      </c>
      <c r="AR8" s="34">
        <v>11566.813471753865</v>
      </c>
      <c r="AS8" s="35">
        <v>611.50751611222756</v>
      </c>
      <c r="AT8" s="35">
        <v>437.01823073126434</v>
      </c>
      <c r="AU8" s="36">
        <v>0.1278</v>
      </c>
      <c r="AV8" s="36">
        <v>0.65339999999999998</v>
      </c>
      <c r="AW8" s="36">
        <v>0.21879999999999999</v>
      </c>
      <c r="AX8" s="37">
        <v>7.1369523590826081</v>
      </c>
      <c r="AY8" s="37">
        <v>14.921486584928248</v>
      </c>
      <c r="AZ8" s="37">
        <v>7.7849565918210022</v>
      </c>
      <c r="BB8" s="9" t="s">
        <v>29</v>
      </c>
      <c r="BC8" s="23">
        <v>1</v>
      </c>
      <c r="BD8" s="24" t="s">
        <v>40</v>
      </c>
      <c r="BE8" s="32">
        <v>2591.638381426058</v>
      </c>
      <c r="BF8" s="33">
        <v>330.23324683195875</v>
      </c>
      <c r="BG8" s="33">
        <v>5551.558124997935</v>
      </c>
      <c r="BH8" s="34">
        <v>8143.1965064238502</v>
      </c>
      <c r="BI8" s="35">
        <v>347.69603407936984</v>
      </c>
      <c r="BJ8" s="35">
        <v>104.73724132657117</v>
      </c>
      <c r="BK8" s="36">
        <v>0.12770000000000001</v>
      </c>
      <c r="BL8" s="36">
        <v>0.72629999999999995</v>
      </c>
      <c r="BM8" s="36">
        <v>0.14599999999999999</v>
      </c>
      <c r="BN8" s="37">
        <v>10.295970894328434</v>
      </c>
      <c r="BO8" s="37">
        <v>21.929533539588274</v>
      </c>
      <c r="BP8" s="37">
        <v>11.578296632798637</v>
      </c>
      <c r="BR8" s="9" t="s">
        <v>29</v>
      </c>
      <c r="BS8" s="23">
        <v>1</v>
      </c>
      <c r="BT8" s="24" t="s">
        <v>40</v>
      </c>
      <c r="BU8" s="32">
        <v>2590.7170443392506</v>
      </c>
      <c r="BV8" s="33">
        <v>308.5076443607112</v>
      </c>
      <c r="BW8" s="33">
        <v>5101.9521102725594</v>
      </c>
      <c r="BX8" s="34">
        <v>7692.6691546116799</v>
      </c>
      <c r="BY8" s="35">
        <v>345.61444554209243</v>
      </c>
      <c r="BZ8" s="35">
        <v>97.719010832413915</v>
      </c>
      <c r="CA8" s="36">
        <v>0.13159999999999999</v>
      </c>
      <c r="CB8" s="36">
        <v>0.72629999999999995</v>
      </c>
      <c r="CC8" s="36">
        <v>0.1421</v>
      </c>
      <c r="CD8" s="37">
        <v>11.148135294816409</v>
      </c>
      <c r="CE8" s="37">
        <v>24.192081424316033</v>
      </c>
      <c r="CF8" s="37">
        <v>12.471122596043053</v>
      </c>
      <c r="CH8" s="9"/>
      <c r="CI8" s="23"/>
      <c r="CJ8" s="24"/>
      <c r="CK8" s="32"/>
      <c r="CL8" s="33"/>
      <c r="CM8" s="33"/>
      <c r="CN8" s="34"/>
      <c r="CO8" s="35"/>
      <c r="CP8" s="35"/>
      <c r="CQ8" s="36"/>
      <c r="CR8" s="36"/>
      <c r="CS8" s="36"/>
      <c r="CT8" s="37"/>
      <c r="CU8" s="37"/>
      <c r="CV8" s="37"/>
      <c r="CX8" s="9" t="s">
        <v>29</v>
      </c>
      <c r="CY8" s="23">
        <v>1</v>
      </c>
      <c r="CZ8" s="24" t="s">
        <v>40</v>
      </c>
      <c r="DA8" s="32">
        <v>2549.3064519088348</v>
      </c>
      <c r="DB8" s="33">
        <v>247.33023079702843</v>
      </c>
      <c r="DC8" s="33">
        <v>4124.4014660422663</v>
      </c>
      <c r="DD8" s="34">
        <v>6673.7079179510165</v>
      </c>
      <c r="DE8" s="35">
        <v>-31.647603689573526</v>
      </c>
      <c r="DF8" s="35">
        <v>-22.025820154429312</v>
      </c>
      <c r="DG8" s="36">
        <v>0.1186</v>
      </c>
      <c r="DH8" s="36">
        <v>0.77239999999999998</v>
      </c>
      <c r="DI8" s="36">
        <v>0.109</v>
      </c>
      <c r="DJ8" s="37">
        <v>21.567578063940513</v>
      </c>
      <c r="DK8" s="37">
        <v>30.841165937501227</v>
      </c>
      <c r="DL8" s="37">
        <v>16.325946664978243</v>
      </c>
    </row>
    <row r="9" spans="1:116" x14ac:dyDescent="0.25">
      <c r="A9" s="2">
        <v>2</v>
      </c>
      <c r="B9" s="3">
        <v>0.92</v>
      </c>
      <c r="C9" s="61">
        <f t="shared" si="2"/>
        <v>692.4967279553415</v>
      </c>
      <c r="D9" s="58">
        <f t="shared" si="3"/>
        <v>0.1111</v>
      </c>
      <c r="E9" s="58">
        <f t="shared" si="0"/>
        <v>0.59819999999999995</v>
      </c>
      <c r="F9" s="58">
        <f t="shared" si="0"/>
        <v>0.29070000000000001</v>
      </c>
      <c r="G9" s="68">
        <f t="shared" si="4"/>
        <v>6.0712343797395301</v>
      </c>
      <c r="H9" s="68">
        <f t="shared" si="4"/>
        <v>11.640304158742453</v>
      </c>
      <c r="J9" s="2">
        <v>2</v>
      </c>
      <c r="K9" s="3">
        <v>0.92</v>
      </c>
      <c r="L9" s="61">
        <f>AS9</f>
        <v>628.75947433324677</v>
      </c>
      <c r="M9" s="58">
        <f>AU9</f>
        <v>0.1192</v>
      </c>
      <c r="N9" s="58">
        <f t="shared" si="1"/>
        <v>0.59819999999999995</v>
      </c>
      <c r="O9" s="58">
        <f t="shared" si="1"/>
        <v>0.28260000000000002</v>
      </c>
      <c r="P9" s="68">
        <f t="shared" ref="P9:Q11" si="6">AX9</f>
        <v>6.6644829466780289</v>
      </c>
      <c r="Q9" s="68">
        <f t="shared" si="6"/>
        <v>11.722721929956485</v>
      </c>
      <c r="R9" s="64">
        <f t="shared" ref="R9:R23" si="7">(L9-C9)/C9</f>
        <v>-9.2039790296604959E-2</v>
      </c>
      <c r="S9" s="64">
        <f>(M9-D9)/D9</f>
        <v>7.2907290729072871E-2</v>
      </c>
      <c r="T9" s="64">
        <f t="shared" si="5"/>
        <v>9.7714654027893172E-2</v>
      </c>
      <c r="U9" s="64">
        <f t="shared" si="5"/>
        <v>7.0803795235997091E-3</v>
      </c>
      <c r="V9" s="9" t="s">
        <v>29</v>
      </c>
      <c r="W9" s="23">
        <v>2</v>
      </c>
      <c r="X9" s="24" t="s">
        <v>41</v>
      </c>
      <c r="Y9" s="32">
        <v>2575.8977314942222</v>
      </c>
      <c r="Z9" s="33">
        <v>618.26786025237698</v>
      </c>
      <c r="AA9" s="33">
        <v>9971.252363275782</v>
      </c>
      <c r="AB9" s="34">
        <v>12547.150094770026</v>
      </c>
      <c r="AC9" s="35">
        <v>692.4967279553415</v>
      </c>
      <c r="AD9" s="35">
        <v>647.10646830311634</v>
      </c>
      <c r="AE9" s="36">
        <v>0.1111</v>
      </c>
      <c r="AF9" s="36">
        <v>0.59819999999999995</v>
      </c>
      <c r="AG9" s="36">
        <v>0.29070000000000001</v>
      </c>
      <c r="AH9" s="37">
        <v>6.0712343797395301</v>
      </c>
      <c r="AI9" s="37">
        <v>11.640304158742453</v>
      </c>
      <c r="AJ9" s="37">
        <v>5.9148433799141822</v>
      </c>
      <c r="AL9" s="9" t="s">
        <v>29</v>
      </c>
      <c r="AM9" s="23">
        <v>2</v>
      </c>
      <c r="AN9" s="24" t="s">
        <v>41</v>
      </c>
      <c r="AO9" s="32">
        <v>2574.4762484530256</v>
      </c>
      <c r="AP9" s="33">
        <v>564.67630455474637</v>
      </c>
      <c r="AQ9" s="33">
        <v>8888.6719045017817</v>
      </c>
      <c r="AR9" s="34">
        <v>11463.148152954875</v>
      </c>
      <c r="AS9" s="35">
        <v>628.75947433324677</v>
      </c>
      <c r="AT9" s="35">
        <v>540.68354953025482</v>
      </c>
      <c r="AU9" s="36">
        <v>0.1192</v>
      </c>
      <c r="AV9" s="36">
        <v>0.59819999999999995</v>
      </c>
      <c r="AW9" s="36">
        <v>0.28260000000000002</v>
      </c>
      <c r="AX9" s="37">
        <v>6.6644829466780289</v>
      </c>
      <c r="AY9" s="37">
        <v>11.722721929956485</v>
      </c>
      <c r="AZ9" s="37">
        <v>5.9974954052921685</v>
      </c>
      <c r="BB9" s="9" t="s">
        <v>29</v>
      </c>
      <c r="BC9" s="23">
        <v>2</v>
      </c>
      <c r="BD9" s="24" t="s">
        <v>41</v>
      </c>
      <c r="BE9" s="32">
        <v>2606.9733972056106</v>
      </c>
      <c r="BF9" s="33">
        <v>327.6002924059166</v>
      </c>
      <c r="BG9" s="33">
        <v>5507.1573770835776</v>
      </c>
      <c r="BH9" s="34">
        <v>8114.1307742890831</v>
      </c>
      <c r="BI9" s="35">
        <v>397.01539158994086</v>
      </c>
      <c r="BJ9" s="35">
        <v>133.8029734613383</v>
      </c>
      <c r="BK9" s="36">
        <v>0.1239</v>
      </c>
      <c r="BL9" s="36">
        <v>0.70409999999999995</v>
      </c>
      <c r="BM9" s="36">
        <v>0.17199999999999999</v>
      </c>
      <c r="BN9" s="37">
        <v>9.5866688466695908</v>
      </c>
      <c r="BO9" s="37">
        <v>19.302142978908389</v>
      </c>
      <c r="BP9" s="37">
        <v>9.7780869859292352</v>
      </c>
      <c r="BR9" s="9" t="s">
        <v>29</v>
      </c>
      <c r="BS9" s="23">
        <v>2</v>
      </c>
      <c r="BT9" s="24" t="s">
        <v>41</v>
      </c>
      <c r="BU9" s="32">
        <v>2606.097634793111</v>
      </c>
      <c r="BV9" s="33">
        <v>306.13573632944167</v>
      </c>
      <c r="BW9" s="33">
        <v>5062.1283133726547</v>
      </c>
      <c r="BX9" s="34">
        <v>7668.2259481656347</v>
      </c>
      <c r="BY9" s="35">
        <v>382.92988753567431</v>
      </c>
      <c r="BZ9" s="35">
        <v>122.16221727845914</v>
      </c>
      <c r="CA9" s="36">
        <v>0.13100000000000001</v>
      </c>
      <c r="CB9" s="36">
        <v>0.70409999999999995</v>
      </c>
      <c r="CC9" s="36">
        <v>0.16489999999999999</v>
      </c>
      <c r="CD9" s="37">
        <v>10.419806878748579</v>
      </c>
      <c r="CE9" s="37">
        <v>21.327777529439455</v>
      </c>
      <c r="CF9" s="37">
        <v>10.126427333456267</v>
      </c>
      <c r="CH9" s="9"/>
      <c r="CI9" s="23"/>
      <c r="CJ9" s="24"/>
      <c r="CK9" s="32"/>
      <c r="CL9" s="33"/>
      <c r="CM9" s="33"/>
      <c r="CN9" s="34"/>
      <c r="CO9" s="35"/>
      <c r="CP9" s="35"/>
      <c r="CQ9" s="36"/>
      <c r="CR9" s="36"/>
      <c r="CS9" s="36"/>
      <c r="CT9" s="37"/>
      <c r="CU9" s="37"/>
      <c r="CV9" s="37"/>
      <c r="CX9" s="9" t="s">
        <v>29</v>
      </c>
      <c r="CY9" s="23">
        <v>2</v>
      </c>
      <c r="CZ9" s="24" t="s">
        <v>41</v>
      </c>
      <c r="DA9" s="32">
        <v>2561.9566473037025</v>
      </c>
      <c r="DB9" s="33">
        <v>245.99486238411856</v>
      </c>
      <c r="DC9" s="33">
        <v>4101.5696117167308</v>
      </c>
      <c r="DD9" s="34">
        <v>6663.526259020362</v>
      </c>
      <c r="DE9" s="35">
        <v>2.6753604407631943</v>
      </c>
      <c r="DF9" s="35">
        <v>-11.84416122377479</v>
      </c>
      <c r="DG9" s="36">
        <v>0.1197</v>
      </c>
      <c r="DH9" s="36">
        <v>0.75419999999999998</v>
      </c>
      <c r="DI9" s="36">
        <v>0.12609999999999999</v>
      </c>
      <c r="DJ9" s="37">
        <v>18.998234579563047</v>
      </c>
      <c r="DK9" s="37">
        <v>26.072428668331344</v>
      </c>
      <c r="DL9" s="37">
        <v>13.037449314572465</v>
      </c>
    </row>
    <row r="10" spans="1:116" x14ac:dyDescent="0.25">
      <c r="A10" s="2">
        <v>3</v>
      </c>
      <c r="B10" s="3">
        <v>0.95</v>
      </c>
      <c r="C10" s="61">
        <f t="shared" si="2"/>
        <v>608.5477995911873</v>
      </c>
      <c r="D10" s="58">
        <f t="shared" si="3"/>
        <v>0.152</v>
      </c>
      <c r="E10" s="58">
        <f t="shared" si="0"/>
        <v>0.40350000000000003</v>
      </c>
      <c r="F10" s="58">
        <f t="shared" si="0"/>
        <v>0.44450000000000001</v>
      </c>
      <c r="G10" s="68">
        <f t="shared" si="4"/>
        <v>6.180529354358387</v>
      </c>
      <c r="H10" s="68">
        <f t="shared" si="4"/>
        <v>10.499175131931068</v>
      </c>
      <c r="J10" s="2">
        <v>3</v>
      </c>
      <c r="K10" s="3">
        <v>0.95</v>
      </c>
      <c r="L10" s="61">
        <f>AS10</f>
        <v>545.14547504863083</v>
      </c>
      <c r="M10" s="58">
        <f>AU10</f>
        <v>0.16769999999999999</v>
      </c>
      <c r="N10" s="58">
        <f t="shared" si="1"/>
        <v>0.40350000000000003</v>
      </c>
      <c r="O10" s="58">
        <f t="shared" si="1"/>
        <v>0.42880000000000001</v>
      </c>
      <c r="P10" s="68">
        <f t="shared" si="6"/>
        <v>6.7613660038229924</v>
      </c>
      <c r="Q10" s="68">
        <f t="shared" si="6"/>
        <v>10.742224937296786</v>
      </c>
      <c r="R10" s="64">
        <f t="shared" si="7"/>
        <v>-0.10418626866311757</v>
      </c>
      <c r="S10" s="64">
        <f>(M10-D10)/D10</f>
        <v>0.10328947368421047</v>
      </c>
      <c r="T10" s="64">
        <f t="shared" si="5"/>
        <v>9.3978463034887272E-2</v>
      </c>
      <c r="U10" s="64">
        <f t="shared" si="5"/>
        <v>2.3149419103081013E-2</v>
      </c>
      <c r="V10" s="9" t="s">
        <v>29</v>
      </c>
      <c r="W10" s="23">
        <v>3</v>
      </c>
      <c r="X10" s="24" t="s">
        <v>42</v>
      </c>
      <c r="Y10" s="32">
        <v>2672.1130028825764</v>
      </c>
      <c r="Z10" s="33">
        <v>603.86913866046359</v>
      </c>
      <c r="AA10" s="33">
        <v>9737.4043422468421</v>
      </c>
      <c r="AB10" s="34">
        <v>12409.517345129389</v>
      </c>
      <c r="AC10" s="35">
        <v>608.5477995911873</v>
      </c>
      <c r="AD10" s="35">
        <v>784.73921794375383</v>
      </c>
      <c r="AE10" s="36">
        <v>0.152</v>
      </c>
      <c r="AF10" s="36">
        <v>0.40350000000000003</v>
      </c>
      <c r="AG10" s="36">
        <v>0.44450000000000001</v>
      </c>
      <c r="AH10" s="37">
        <v>6.180529354358387</v>
      </c>
      <c r="AI10" s="37">
        <v>10.499175131931068</v>
      </c>
      <c r="AJ10" s="37">
        <v>7.3060936522124367</v>
      </c>
      <c r="AL10" s="9" t="s">
        <v>29</v>
      </c>
      <c r="AM10" s="23">
        <v>3</v>
      </c>
      <c r="AN10" s="24" t="s">
        <v>42</v>
      </c>
      <c r="AO10" s="32">
        <v>2669.6137375540447</v>
      </c>
      <c r="AP10" s="33">
        <v>551.46522757330979</v>
      </c>
      <c r="AQ10" s="33">
        <v>8678.2601831187912</v>
      </c>
      <c r="AR10" s="34">
        <v>11347.873920672904</v>
      </c>
      <c r="AS10" s="35">
        <v>545.14547504863083</v>
      </c>
      <c r="AT10" s="35">
        <v>655.95778181222522</v>
      </c>
      <c r="AU10" s="36">
        <v>0.16769999999999999</v>
      </c>
      <c r="AV10" s="36">
        <v>0.40350000000000003</v>
      </c>
      <c r="AW10" s="36">
        <v>0.42880000000000001</v>
      </c>
      <c r="AX10" s="37">
        <v>6.7613660038229924</v>
      </c>
      <c r="AY10" s="37">
        <v>10.742224937296786</v>
      </c>
      <c r="AZ10" s="37">
        <v>7.6925031556625072</v>
      </c>
      <c r="BB10" s="9" t="s">
        <v>29</v>
      </c>
      <c r="BC10" s="23">
        <v>3</v>
      </c>
      <c r="BD10" s="24" t="s">
        <v>42</v>
      </c>
      <c r="BE10" s="32">
        <v>2650.8246754887682</v>
      </c>
      <c r="BF10" s="33">
        <v>323.86559692407798</v>
      </c>
      <c r="BG10" s="33">
        <v>5439.2066551811122</v>
      </c>
      <c r="BH10" s="34">
        <v>8090.0313306697772</v>
      </c>
      <c r="BI10" s="35">
        <v>369.94677151055851</v>
      </c>
      <c r="BJ10" s="35">
        <v>157.90241708064423</v>
      </c>
      <c r="BK10" s="36">
        <v>0.1666</v>
      </c>
      <c r="BL10" s="36">
        <v>0.62009999999999998</v>
      </c>
      <c r="BM10" s="36">
        <v>0.21329999999999999</v>
      </c>
      <c r="BN10" s="37">
        <v>9.9824617674267238</v>
      </c>
      <c r="BO10" s="37">
        <v>17.034863546993353</v>
      </c>
      <c r="BP10" s="37">
        <v>11.86765765275311</v>
      </c>
      <c r="BR10" s="9" t="s">
        <v>29</v>
      </c>
      <c r="BS10" s="23">
        <v>3</v>
      </c>
      <c r="BT10" s="24" t="s">
        <v>42</v>
      </c>
      <c r="BU10" s="32">
        <v>2648.2564660857688</v>
      </c>
      <c r="BV10" s="33">
        <v>302.97758321101873</v>
      </c>
      <c r="BW10" s="33">
        <v>5001.2290719278208</v>
      </c>
      <c r="BX10" s="34">
        <v>7649.485538013475</v>
      </c>
      <c r="BY10" s="35">
        <v>345.87963158087956</v>
      </c>
      <c r="BZ10" s="35">
        <v>140.90262743061885</v>
      </c>
      <c r="CA10" s="36">
        <v>0.17599999999999999</v>
      </c>
      <c r="CB10" s="36">
        <v>0.62009999999999998</v>
      </c>
      <c r="CC10" s="36">
        <v>0.2039</v>
      </c>
      <c r="CD10" s="37">
        <v>10.924084179367842</v>
      </c>
      <c r="CE10" s="37">
        <v>18.644331449490501</v>
      </c>
      <c r="CF10" s="37">
        <v>12.767567731478223</v>
      </c>
      <c r="CH10" s="9"/>
      <c r="CI10" s="23"/>
      <c r="CJ10" s="24"/>
      <c r="CK10" s="32"/>
      <c r="CL10" s="33"/>
      <c r="CM10" s="33"/>
      <c r="CN10" s="34"/>
      <c r="CO10" s="35"/>
      <c r="CP10" s="35"/>
      <c r="CQ10" s="36"/>
      <c r="CR10" s="36"/>
      <c r="CS10" s="36"/>
      <c r="CT10" s="37"/>
      <c r="CU10" s="37"/>
      <c r="CV10" s="37"/>
      <c r="CX10" s="9" t="s">
        <v>29</v>
      </c>
      <c r="CY10" s="23">
        <v>3</v>
      </c>
      <c r="CZ10" s="24" t="s">
        <v>42</v>
      </c>
      <c r="DA10" s="32">
        <v>2600.3370752519641</v>
      </c>
      <c r="DB10" s="33">
        <v>243.94838572222002</v>
      </c>
      <c r="DC10" s="33">
        <v>4064.5163460173167</v>
      </c>
      <c r="DD10" s="34">
        <v>6664.8534212692057</v>
      </c>
      <c r="DE10" s="35">
        <v>-0.59847771140849593</v>
      </c>
      <c r="DF10" s="35">
        <v>-13.171323472618496</v>
      </c>
      <c r="DG10" s="36">
        <v>0.1711</v>
      </c>
      <c r="DH10" s="36">
        <v>0.68310000000000004</v>
      </c>
      <c r="DI10" s="36">
        <v>0.14580000000000001</v>
      </c>
      <c r="DJ10" s="37">
        <v>18.938345342885889</v>
      </c>
      <c r="DK10" s="37">
        <v>21.417244616939808</v>
      </c>
      <c r="DL10" s="37">
        <v>16.298483968679193</v>
      </c>
    </row>
    <row r="11" spans="1:116" x14ac:dyDescent="0.25">
      <c r="A11" s="2">
        <v>4</v>
      </c>
      <c r="B11" s="3">
        <v>0.98</v>
      </c>
      <c r="C11" s="61">
        <f t="shared" si="2"/>
        <v>542.57851465902399</v>
      </c>
      <c r="D11" s="58">
        <f t="shared" si="3"/>
        <v>0.25979999999999998</v>
      </c>
      <c r="E11" s="58">
        <f t="shared" si="0"/>
        <v>0.15970000000000001</v>
      </c>
      <c r="F11" s="58">
        <f t="shared" si="0"/>
        <v>0.58050000000000002</v>
      </c>
      <c r="G11" s="68">
        <f t="shared" si="4"/>
        <v>6.5525126711620123</v>
      </c>
      <c r="H11" s="68">
        <f t="shared" si="4"/>
        <v>12.818791843996792</v>
      </c>
      <c r="J11" s="2">
        <v>4</v>
      </c>
      <c r="K11" s="3">
        <v>0.98</v>
      </c>
      <c r="L11" s="61">
        <f>AS11</f>
        <v>473.85624847106743</v>
      </c>
      <c r="M11" s="58">
        <f>AU11</f>
        <v>0.29580000000000001</v>
      </c>
      <c r="N11" s="58">
        <f t="shared" si="1"/>
        <v>0.15970000000000001</v>
      </c>
      <c r="O11" s="58">
        <f t="shared" si="1"/>
        <v>0.54449999999999998</v>
      </c>
      <c r="P11" s="68">
        <f t="shared" si="6"/>
        <v>7.1710257912056505</v>
      </c>
      <c r="Q11" s="68">
        <f t="shared" si="6"/>
        <v>13.649360375675631</v>
      </c>
      <c r="R11" s="64">
        <f t="shared" si="7"/>
        <v>-0.12665865737633222</v>
      </c>
      <c r="S11" s="64">
        <f>(M11-D11)/D11</f>
        <v>0.13856812933025417</v>
      </c>
      <c r="T11" s="64">
        <f t="shared" si="5"/>
        <v>9.4393273402697916E-2</v>
      </c>
      <c r="U11" s="64">
        <f t="shared" si="5"/>
        <v>6.4793043040776516E-2</v>
      </c>
      <c r="V11" s="19" t="s">
        <v>29</v>
      </c>
      <c r="W11" s="38">
        <v>4</v>
      </c>
      <c r="X11" s="39" t="s">
        <v>43</v>
      </c>
      <c r="Y11" s="40">
        <v>2775.3444930630603</v>
      </c>
      <c r="Z11" s="41">
        <v>592.68408672593262</v>
      </c>
      <c r="AA11" s="41">
        <v>9539.8547906772146</v>
      </c>
      <c r="AB11" s="42">
        <v>12315.199283740267</v>
      </c>
      <c r="AC11" s="43">
        <v>542.57851465902399</v>
      </c>
      <c r="AD11" s="35">
        <v>879.05727933287562</v>
      </c>
      <c r="AE11" s="44">
        <v>0.25979999999999998</v>
      </c>
      <c r="AF11" s="44">
        <v>0.15970000000000001</v>
      </c>
      <c r="AG11" s="44">
        <v>0.58050000000000002</v>
      </c>
      <c r="AH11" s="45">
        <v>6.5525126711620123</v>
      </c>
      <c r="AI11" s="45">
        <v>12.818791843996792</v>
      </c>
      <c r="AJ11" s="45">
        <v>9.5649855806214159</v>
      </c>
      <c r="AL11" s="19" t="s">
        <v>29</v>
      </c>
      <c r="AM11" s="38">
        <v>4</v>
      </c>
      <c r="AN11" s="39" t="s">
        <v>43</v>
      </c>
      <c r="AO11" s="40">
        <v>2771.8294508901954</v>
      </c>
      <c r="AP11" s="41">
        <v>541.39332687150568</v>
      </c>
      <c r="AQ11" s="41">
        <v>8502.0041007711352</v>
      </c>
      <c r="AR11" s="42">
        <v>11273.833551661453</v>
      </c>
      <c r="AS11" s="43">
        <v>473.85624847106743</v>
      </c>
      <c r="AT11" s="35">
        <v>729.99815082367604</v>
      </c>
      <c r="AU11" s="44">
        <v>0.29580000000000001</v>
      </c>
      <c r="AV11" s="44">
        <v>0.15970000000000001</v>
      </c>
      <c r="AW11" s="44">
        <v>0.54449999999999998</v>
      </c>
      <c r="AX11" s="45">
        <v>7.1710257912056505</v>
      </c>
      <c r="AY11" s="45">
        <v>13.649360375675631</v>
      </c>
      <c r="AZ11" s="45">
        <v>10.249130554777743</v>
      </c>
      <c r="BB11" s="19" t="s">
        <v>29</v>
      </c>
      <c r="BC11" s="38">
        <v>4</v>
      </c>
      <c r="BD11" s="39" t="s">
        <v>43</v>
      </c>
      <c r="BE11" s="40">
        <v>2697.972235844451</v>
      </c>
      <c r="BF11" s="41">
        <v>322.46790998502092</v>
      </c>
      <c r="BG11" s="41">
        <v>5398.4271163643871</v>
      </c>
      <c r="BH11" s="42">
        <v>8096.3993522086948</v>
      </c>
      <c r="BI11" s="43">
        <v>332.81705320622387</v>
      </c>
      <c r="BJ11" s="35">
        <v>151.53439554172655</v>
      </c>
      <c r="BK11" s="44">
        <v>0.21249999999999999</v>
      </c>
      <c r="BL11" s="44">
        <v>0.59650000000000003</v>
      </c>
      <c r="BM11" s="44">
        <v>0.191</v>
      </c>
      <c r="BN11" s="45">
        <v>11.509975495464756</v>
      </c>
      <c r="BO11" s="45">
        <v>23.523956211305283</v>
      </c>
      <c r="BP11" s="45">
        <v>15.988095573445493</v>
      </c>
      <c r="BR11" s="19" t="s">
        <v>29</v>
      </c>
      <c r="BS11" s="38">
        <v>4</v>
      </c>
      <c r="BT11" s="39" t="s">
        <v>43</v>
      </c>
      <c r="BU11" s="40">
        <v>2695.5991595312398</v>
      </c>
      <c r="BV11" s="41">
        <v>301.52479661704098</v>
      </c>
      <c r="BW11" s="41">
        <v>4959.4938673431789</v>
      </c>
      <c r="BX11" s="42">
        <v>7655.0930268742577</v>
      </c>
      <c r="BY11" s="43">
        <v>312.06208908852739</v>
      </c>
      <c r="BZ11" s="35">
        <v>135.29513856983613</v>
      </c>
      <c r="CA11" s="44">
        <v>0.221</v>
      </c>
      <c r="CB11" s="44">
        <v>0.59650000000000003</v>
      </c>
      <c r="CC11" s="44">
        <v>0.1825</v>
      </c>
      <c r="CD11" s="45">
        <v>12.513690947455899</v>
      </c>
      <c r="CE11" s="45">
        <v>25.922002065870732</v>
      </c>
      <c r="CF11" s="45">
        <v>17.097855540301225</v>
      </c>
      <c r="CH11" s="19"/>
      <c r="CI11" s="38"/>
      <c r="CJ11" s="39"/>
      <c r="CK11" s="40"/>
      <c r="CL11" s="41"/>
      <c r="CM11" s="41"/>
      <c r="CN11" s="42"/>
      <c r="CO11" s="43"/>
      <c r="CP11" s="35"/>
      <c r="CQ11" s="44"/>
      <c r="CR11" s="44"/>
      <c r="CS11" s="44"/>
      <c r="CT11" s="45"/>
      <c r="CU11" s="45"/>
      <c r="CV11" s="45"/>
      <c r="CX11" s="19" t="s">
        <v>29</v>
      </c>
      <c r="CY11" s="38">
        <v>4</v>
      </c>
      <c r="CZ11" s="39" t="s">
        <v>43</v>
      </c>
      <c r="DA11" s="40">
        <v>2641.4281390861029</v>
      </c>
      <c r="DB11" s="41">
        <v>243.69150268639112</v>
      </c>
      <c r="DC11" s="41">
        <v>4048.3634103960021</v>
      </c>
      <c r="DD11" s="42">
        <v>6689.7915494819918</v>
      </c>
      <c r="DE11" s="43">
        <v>-73.803493998071474</v>
      </c>
      <c r="DF11" s="35">
        <v>-38.109451685404565</v>
      </c>
      <c r="DG11" s="44">
        <v>0.21440000000000001</v>
      </c>
      <c r="DH11" s="44">
        <v>0.66180000000000005</v>
      </c>
      <c r="DI11" s="44">
        <v>0.12379999999999999</v>
      </c>
      <c r="DJ11" s="45">
        <v>23.155984937926377</v>
      </c>
      <c r="DK11" s="45">
        <v>30.429881538385214</v>
      </c>
      <c r="DL11" s="45">
        <v>22.725004555142718</v>
      </c>
    </row>
    <row r="12" spans="1:11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 t="s">
        <v>5</v>
      </c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  <c r="AL12" s="9" t="s">
        <v>31</v>
      </c>
      <c r="AM12" s="23">
        <v>0</v>
      </c>
      <c r="AN12" s="24" t="s">
        <v>44</v>
      </c>
      <c r="AO12" s="32">
        <v>1514.9229693380448</v>
      </c>
      <c r="AP12" s="33">
        <v>722.90406384694529</v>
      </c>
      <c r="AQ12" s="33">
        <v>11336.152883571362</v>
      </c>
      <c r="AR12" s="34">
        <v>12851.075852909416</v>
      </c>
      <c r="AS12" s="28" t="s">
        <v>30</v>
      </c>
      <c r="AT12" s="28" t="s">
        <v>30</v>
      </c>
      <c r="AU12" s="29" t="s">
        <v>30</v>
      </c>
      <c r="AV12" s="30">
        <v>1</v>
      </c>
      <c r="AW12" s="29" t="s">
        <v>30</v>
      </c>
      <c r="AX12" s="37"/>
      <c r="AY12" s="37"/>
      <c r="AZ12" s="37"/>
      <c r="BB12" s="9" t="s">
        <v>31</v>
      </c>
      <c r="BC12" s="23">
        <v>0</v>
      </c>
      <c r="BD12" s="24" t="s">
        <v>44</v>
      </c>
      <c r="BE12" s="32">
        <v>1814.3133287446831</v>
      </c>
      <c r="BF12" s="33">
        <v>456.33377714616051</v>
      </c>
      <c r="BG12" s="33">
        <v>7165.1773931300986</v>
      </c>
      <c r="BH12" s="34">
        <v>8979.4907218748249</v>
      </c>
      <c r="BI12" s="28" t="s">
        <v>30</v>
      </c>
      <c r="BJ12" s="28" t="s">
        <v>30</v>
      </c>
      <c r="BK12" s="29" t="s">
        <v>30</v>
      </c>
      <c r="BL12" s="30">
        <v>1</v>
      </c>
      <c r="BM12" s="29" t="s">
        <v>30</v>
      </c>
      <c r="BN12" s="37"/>
      <c r="BO12" s="37"/>
      <c r="BP12" s="37"/>
      <c r="BR12" s="9" t="s">
        <v>31</v>
      </c>
      <c r="BS12" s="23">
        <v>0</v>
      </c>
      <c r="BT12" s="24" t="s">
        <v>44</v>
      </c>
      <c r="BU12" s="32">
        <v>1814.3133287446831</v>
      </c>
      <c r="BV12" s="33">
        <v>422.09529084954795</v>
      </c>
      <c r="BW12" s="33">
        <v>6700.7364986852999</v>
      </c>
      <c r="BX12" s="34">
        <v>8515.0498274300517</v>
      </c>
      <c r="BY12" s="28" t="s">
        <v>30</v>
      </c>
      <c r="BZ12" s="28" t="s">
        <v>30</v>
      </c>
      <c r="CA12" s="29" t="s">
        <v>30</v>
      </c>
      <c r="CB12" s="30">
        <v>1</v>
      </c>
      <c r="CC12" s="29" t="s">
        <v>30</v>
      </c>
      <c r="CD12" s="37"/>
      <c r="CE12" s="37"/>
      <c r="CF12" s="37"/>
      <c r="CH12" s="9"/>
      <c r="CI12" s="23"/>
      <c r="CJ12" s="24"/>
      <c r="CK12" s="32"/>
      <c r="CL12" s="33"/>
      <c r="CM12" s="33"/>
      <c r="CN12" s="34"/>
      <c r="CO12" s="28"/>
      <c r="CP12" s="28"/>
      <c r="CQ12" s="29"/>
      <c r="CR12" s="30"/>
      <c r="CS12" s="29"/>
      <c r="CT12" s="37"/>
      <c r="CU12" s="37"/>
      <c r="CV12" s="37"/>
      <c r="CX12" s="9" t="s">
        <v>31</v>
      </c>
      <c r="CY12" s="23">
        <v>0</v>
      </c>
      <c r="CZ12" s="24" t="s">
        <v>44</v>
      </c>
      <c r="DA12" s="32">
        <v>1814.3133287446831</v>
      </c>
      <c r="DB12" s="33">
        <v>417.28546592634757</v>
      </c>
      <c r="DC12" s="33">
        <v>6642.0443963479602</v>
      </c>
      <c r="DD12" s="34">
        <v>8456.3577250927265</v>
      </c>
      <c r="DE12" s="28" t="s">
        <v>30</v>
      </c>
      <c r="DF12" s="28" t="s">
        <v>30</v>
      </c>
      <c r="DG12" s="29" t="s">
        <v>30</v>
      </c>
      <c r="DH12" s="30">
        <v>1</v>
      </c>
      <c r="DI12" s="29" t="s">
        <v>30</v>
      </c>
      <c r="DJ12" s="37"/>
      <c r="DK12" s="37"/>
      <c r="DL12" s="37"/>
    </row>
    <row r="13" spans="1:116" x14ac:dyDescent="0.25">
      <c r="A13" s="2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F17" si="8">AF22</f>
        <v>1</v>
      </c>
      <c r="F13" s="58" t="str">
        <f t="shared" si="8"/>
        <v>NA</v>
      </c>
      <c r="G13" s="68" t="s">
        <v>30</v>
      </c>
      <c r="H13" s="68" t="s">
        <v>30</v>
      </c>
      <c r="J13" s="2">
        <v>0</v>
      </c>
      <c r="K13" s="3">
        <v>0.8</v>
      </c>
      <c r="L13" s="61" t="str">
        <f>AS22</f>
        <v>NA</v>
      </c>
      <c r="M13" s="58" t="str">
        <f>AU22</f>
        <v>NA</v>
      </c>
      <c r="N13" s="58">
        <f t="shared" ref="N13:O13" si="9">AV22</f>
        <v>1</v>
      </c>
      <c r="O13" s="58" t="str">
        <f t="shared" si="9"/>
        <v>NA</v>
      </c>
      <c r="P13" s="68" t="s">
        <v>30</v>
      </c>
      <c r="Q13" s="68" t="s">
        <v>30</v>
      </c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  <c r="AL13" s="9" t="s">
        <v>31</v>
      </c>
      <c r="AM13" s="23">
        <v>1</v>
      </c>
      <c r="AN13" s="24" t="s">
        <v>45</v>
      </c>
      <c r="AO13" s="32">
        <v>1666.832315733312</v>
      </c>
      <c r="AP13" s="33">
        <v>643.21308441712063</v>
      </c>
      <c r="AQ13" s="33">
        <v>10143.966966722968</v>
      </c>
      <c r="AR13" s="34">
        <v>11810.799282456241</v>
      </c>
      <c r="AS13" s="35">
        <v>955.288648620544</v>
      </c>
      <c r="AT13" s="35">
        <v>1040.2765704531757</v>
      </c>
      <c r="AU13" s="36">
        <v>9.64E-2</v>
      </c>
      <c r="AV13" s="36">
        <v>0.28649999999999998</v>
      </c>
      <c r="AW13" s="36">
        <v>0.61709999999999998</v>
      </c>
      <c r="AX13" s="37">
        <v>1.9062301339769272</v>
      </c>
      <c r="AY13" s="37">
        <v>6.1879966066116241</v>
      </c>
      <c r="AZ13" s="37">
        <v>1.2689598917584215</v>
      </c>
      <c r="BB13" s="9" t="s">
        <v>31</v>
      </c>
      <c r="BC13" s="23">
        <v>1</v>
      </c>
      <c r="BD13" s="24" t="s">
        <v>45</v>
      </c>
      <c r="BE13" s="32">
        <v>1972.2754536016373</v>
      </c>
      <c r="BF13" s="33">
        <v>405.18271558441336</v>
      </c>
      <c r="BG13" s="33">
        <v>6424.5739902843479</v>
      </c>
      <c r="BH13" s="34">
        <v>8396.8494438860544</v>
      </c>
      <c r="BI13" s="35">
        <v>582.52952560189942</v>
      </c>
      <c r="BJ13" s="35">
        <v>582.64127798877053</v>
      </c>
      <c r="BK13" s="36">
        <v>0.24199999999999999</v>
      </c>
      <c r="BL13" s="36">
        <v>0.1142</v>
      </c>
      <c r="BM13" s="36">
        <v>0.64380000000000004</v>
      </c>
      <c r="BN13" s="37">
        <v>3.0881494935597726</v>
      </c>
      <c r="BO13" s="37">
        <v>12.04698241095692</v>
      </c>
      <c r="BP13" s="37">
        <v>2.1471724405125432</v>
      </c>
      <c r="BR13" s="9" t="s">
        <v>31</v>
      </c>
      <c r="BS13" s="23">
        <v>1</v>
      </c>
      <c r="BT13" s="24" t="s">
        <v>45</v>
      </c>
      <c r="BU13" s="32">
        <v>1972.2754536016373</v>
      </c>
      <c r="BV13" s="33">
        <v>374.95904387350373</v>
      </c>
      <c r="BW13" s="33">
        <v>6011.8867455630252</v>
      </c>
      <c r="BX13" s="34">
        <v>7984.162199164748</v>
      </c>
      <c r="BY13" s="35">
        <v>530.77927654502867</v>
      </c>
      <c r="BZ13" s="35">
        <v>530.88762826530365</v>
      </c>
      <c r="CA13" s="36">
        <v>0.25890000000000002</v>
      </c>
      <c r="CB13" s="36">
        <v>0.1142</v>
      </c>
      <c r="CC13" s="36">
        <v>0.62690000000000001</v>
      </c>
      <c r="CD13" s="37">
        <v>3.3511816275325104</v>
      </c>
      <c r="CE13" s="37">
        <v>12.95292993441528</v>
      </c>
      <c r="CF13" s="37">
        <v>2.3453729734829318</v>
      </c>
      <c r="CH13" s="9"/>
      <c r="CI13" s="23"/>
      <c r="CJ13" s="24"/>
      <c r="CK13" s="32"/>
      <c r="CL13" s="33"/>
      <c r="CM13" s="33"/>
      <c r="CN13" s="34"/>
      <c r="CO13" s="35"/>
      <c r="CP13" s="35"/>
      <c r="CQ13" s="36"/>
      <c r="CR13" s="36"/>
      <c r="CS13" s="36"/>
      <c r="CT13" s="37"/>
      <c r="CU13" s="37"/>
      <c r="CV13" s="37"/>
      <c r="CX13" s="9" t="s">
        <v>31</v>
      </c>
      <c r="CY13" s="23">
        <v>1</v>
      </c>
      <c r="CZ13" s="24" t="s">
        <v>45</v>
      </c>
      <c r="DA13" s="32">
        <v>1972.2754536016373</v>
      </c>
      <c r="DB13" s="33">
        <v>370.75865155888209</v>
      </c>
      <c r="DC13" s="33">
        <v>5962.4735261801179</v>
      </c>
      <c r="DD13" s="34">
        <v>7934.7489797818362</v>
      </c>
      <c r="DE13" s="35">
        <v>523.57590672348647</v>
      </c>
      <c r="DF13" s="35">
        <v>521.6087453108903</v>
      </c>
      <c r="DG13" s="36">
        <v>0.32719999999999999</v>
      </c>
      <c r="DH13" s="36">
        <v>0.1142</v>
      </c>
      <c r="DI13" s="36">
        <v>0.55859999999999999</v>
      </c>
      <c r="DJ13" s="37">
        <v>3.3950771615133712</v>
      </c>
      <c r="DK13" s="37">
        <v>15.0223891286581</v>
      </c>
      <c r="DL13" s="37">
        <v>0</v>
      </c>
    </row>
    <row r="14" spans="1:116" x14ac:dyDescent="0.25">
      <c r="A14" s="2">
        <v>1</v>
      </c>
      <c r="B14" s="3">
        <v>0.9</v>
      </c>
      <c r="C14" s="61">
        <f t="shared" ref="C14:C17" si="10">AC23</f>
        <v>755.47375280159804</v>
      </c>
      <c r="D14" s="58">
        <f t="shared" ref="D14:D17" si="11">AE23</f>
        <v>8.4166823929043219E-2</v>
      </c>
      <c r="E14" s="58">
        <f t="shared" si="8"/>
        <v>0.75787884506510661</v>
      </c>
      <c r="F14" s="58">
        <f t="shared" si="8"/>
        <v>0.15795433100585016</v>
      </c>
      <c r="G14" s="68">
        <f>AH23</f>
        <v>7.0253189913521865</v>
      </c>
      <c r="H14" s="68">
        <f>AI23</f>
        <v>13.234183104738483</v>
      </c>
      <c r="J14" s="2">
        <v>1</v>
      </c>
      <c r="K14" s="3">
        <v>0.9</v>
      </c>
      <c r="L14" s="61">
        <f>AS23</f>
        <v>600.97769156266781</v>
      </c>
      <c r="M14" s="58">
        <f>AU23</f>
        <v>9.5301000188714846E-2</v>
      </c>
      <c r="N14" s="58">
        <f t="shared" ref="N14:O14" si="12">AV23</f>
        <v>0.75787884506510661</v>
      </c>
      <c r="O14" s="58">
        <f t="shared" si="12"/>
        <v>0.14682015474617852</v>
      </c>
      <c r="P14" s="68">
        <f>AX23</f>
        <v>8.0431675025937075</v>
      </c>
      <c r="Q14" s="68">
        <f>AY23</f>
        <v>14.145455925632971</v>
      </c>
      <c r="R14" s="64">
        <f t="shared" si="7"/>
        <v>-0.20450222216985992</v>
      </c>
      <c r="S14" s="64">
        <f>(M14-D14)/D14</f>
        <v>0.13228699551569495</v>
      </c>
      <c r="T14" s="64">
        <f t="shared" ref="T14:U17" si="13">(P14-G14)/G14</f>
        <v>0.14488288894702733</v>
      </c>
      <c r="U14" s="64">
        <f t="shared" si="13"/>
        <v>6.8857504364452135E-2</v>
      </c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  <c r="AL14" s="9" t="s">
        <v>31</v>
      </c>
      <c r="AM14" s="23">
        <v>2</v>
      </c>
      <c r="AN14" s="24" t="s">
        <v>46</v>
      </c>
      <c r="AO14" s="32">
        <v>1799.8953216860536</v>
      </c>
      <c r="AP14" s="33">
        <v>626.20114326463806</v>
      </c>
      <c r="AQ14" s="33">
        <v>9883.5456038201428</v>
      </c>
      <c r="AR14" s="34">
        <v>11683.440925506149</v>
      </c>
      <c r="AS14" s="35">
        <v>921.47185067847283</v>
      </c>
      <c r="AT14" s="35">
        <v>1167.6349274032673</v>
      </c>
      <c r="AU14" s="36">
        <v>0.16</v>
      </c>
      <c r="AV14" s="36">
        <v>0.1522</v>
      </c>
      <c r="AW14" s="36">
        <v>0.68779999999999997</v>
      </c>
      <c r="AX14" s="37">
        <v>2.9468846507635611</v>
      </c>
      <c r="AY14" s="37">
        <v>9.5358077909834726</v>
      </c>
      <c r="AZ14" s="37">
        <v>3.8211760480880113</v>
      </c>
      <c r="BB14" s="9" t="s">
        <v>31</v>
      </c>
      <c r="BC14" s="23">
        <v>2</v>
      </c>
      <c r="BD14" s="24" t="s">
        <v>46</v>
      </c>
      <c r="BE14" s="32">
        <v>2110.5197330446308</v>
      </c>
      <c r="BF14" s="33">
        <v>395.62167773476057</v>
      </c>
      <c r="BG14" s="33">
        <v>6279.1434024149457</v>
      </c>
      <c r="BH14" s="34">
        <v>8389.6631354593865</v>
      </c>
      <c r="BI14" s="35">
        <v>535.47452345449085</v>
      </c>
      <c r="BJ14" s="35">
        <v>589.82758641543842</v>
      </c>
      <c r="BK14" s="36">
        <v>0.32150000000000001</v>
      </c>
      <c r="BL14" s="36">
        <v>2.3199999999999998E-2</v>
      </c>
      <c r="BM14" s="36">
        <v>0.65529999999999999</v>
      </c>
      <c r="BN14" s="37">
        <v>4.8788694044786878</v>
      </c>
      <c r="BO14" s="37">
        <v>16.837126905241337</v>
      </c>
      <c r="BP14" s="37">
        <v>4.3608397309391904</v>
      </c>
      <c r="BR14" s="9" t="s">
        <v>31</v>
      </c>
      <c r="BS14" s="23">
        <v>2</v>
      </c>
      <c r="BT14" s="24" t="s">
        <v>46</v>
      </c>
      <c r="BU14" s="32">
        <v>2110.5197330446308</v>
      </c>
      <c r="BV14" s="33">
        <v>366.13274506148485</v>
      </c>
      <c r="BW14" s="33">
        <v>5875.6607739628707</v>
      </c>
      <c r="BX14" s="34">
        <v>7986.1805070073287</v>
      </c>
      <c r="BY14" s="35">
        <v>479.32997189843007</v>
      </c>
      <c r="BZ14" s="35">
        <v>528.86932042272292</v>
      </c>
      <c r="CA14" s="36">
        <v>0.34289999999999998</v>
      </c>
      <c r="CB14" s="36">
        <v>2.3199999999999998E-2</v>
      </c>
      <c r="CC14" s="36">
        <v>0.63390000000000002</v>
      </c>
      <c r="CD14" s="37">
        <v>5.2929401285945259</v>
      </c>
      <c r="CE14" s="37">
        <v>17.72793131633254</v>
      </c>
      <c r="CF14" s="37">
        <v>4.7290932876316498</v>
      </c>
      <c r="CH14" s="9"/>
      <c r="CI14" s="23"/>
      <c r="CJ14" s="24"/>
      <c r="CK14" s="32"/>
      <c r="CL14" s="33"/>
      <c r="CM14" s="33"/>
      <c r="CN14" s="34"/>
      <c r="CO14" s="35"/>
      <c r="CP14" s="35"/>
      <c r="CQ14" s="36"/>
      <c r="CR14" s="36"/>
      <c r="CS14" s="36"/>
      <c r="CT14" s="37"/>
      <c r="CU14" s="37"/>
      <c r="CV14" s="37"/>
      <c r="CX14" s="9" t="s">
        <v>31</v>
      </c>
      <c r="CY14" s="23">
        <v>2</v>
      </c>
      <c r="CZ14" s="24" t="s">
        <v>46</v>
      </c>
      <c r="DA14" s="32">
        <v>2110.5197330446308</v>
      </c>
      <c r="DB14" s="33">
        <v>362.24329849276671</v>
      </c>
      <c r="DC14" s="33">
        <v>5831.0194952604343</v>
      </c>
      <c r="DD14" s="34">
        <v>7941.539228304915</v>
      </c>
      <c r="DE14" s="35">
        <v>468.11636487614891</v>
      </c>
      <c r="DF14" s="35">
        <v>514.81849678781145</v>
      </c>
      <c r="DG14" s="36">
        <v>0.42099999999999999</v>
      </c>
      <c r="DH14" s="36">
        <v>2.3199999999999998E-2</v>
      </c>
      <c r="DI14" s="36">
        <v>0.55579999999999996</v>
      </c>
      <c r="DJ14" s="37">
        <v>5.38144513762796</v>
      </c>
      <c r="DK14" s="37">
        <v>20.306584798641381</v>
      </c>
      <c r="DL14" s="37">
        <v>6.8799433505633321</v>
      </c>
    </row>
    <row r="15" spans="1:116" x14ac:dyDescent="0.25">
      <c r="A15" s="2">
        <v>2</v>
      </c>
      <c r="B15" s="3">
        <v>0.92</v>
      </c>
      <c r="C15" s="61">
        <f t="shared" si="10"/>
        <v>749.25291880585939</v>
      </c>
      <c r="D15" s="58">
        <f t="shared" si="11"/>
        <v>7.7561804113983765E-2</v>
      </c>
      <c r="E15" s="58">
        <f t="shared" si="8"/>
        <v>0.69163993206265328</v>
      </c>
      <c r="F15" s="58">
        <f t="shared" si="8"/>
        <v>0.23079826382336291</v>
      </c>
      <c r="G15" s="68">
        <f t="shared" ref="G15:H17" si="14">AH24</f>
        <v>6.4252575261628637</v>
      </c>
      <c r="H15" s="68">
        <f t="shared" si="14"/>
        <v>9.912123066177811</v>
      </c>
      <c r="J15" s="2">
        <v>2</v>
      </c>
      <c r="K15" s="3">
        <v>0.92</v>
      </c>
      <c r="L15" s="61">
        <f>AS24</f>
        <v>607.07980191617105</v>
      </c>
      <c r="M15" s="58">
        <f>AU24</f>
        <v>9.0394414040384979E-2</v>
      </c>
      <c r="N15" s="58">
        <f t="shared" ref="N15:O15" si="15">AV24</f>
        <v>0.69163993206265328</v>
      </c>
      <c r="O15" s="58">
        <f t="shared" si="15"/>
        <v>0.21796565389696168</v>
      </c>
      <c r="P15" s="68">
        <f t="shared" ref="P15:Q17" si="16">AX24</f>
        <v>7.3353807933839876</v>
      </c>
      <c r="Q15" s="68">
        <f t="shared" si="16"/>
        <v>10.598446789028687</v>
      </c>
      <c r="R15" s="64">
        <f t="shared" si="7"/>
        <v>-0.18975317055324964</v>
      </c>
      <c r="S15" s="64">
        <f>(M15-D15)/D15</f>
        <v>0.16545012165450132</v>
      </c>
      <c r="T15" s="64">
        <f t="shared" si="13"/>
        <v>0.14164774929490578</v>
      </c>
      <c r="U15" s="64">
        <f t="shared" si="13"/>
        <v>6.9240839552603281E-2</v>
      </c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  <c r="AL15" s="9" t="s">
        <v>31</v>
      </c>
      <c r="AM15" s="23">
        <v>3</v>
      </c>
      <c r="AN15" s="24" t="s">
        <v>47</v>
      </c>
      <c r="AO15" s="32">
        <v>1846.2823529634049</v>
      </c>
      <c r="AP15" s="33">
        <v>623.58734424981469</v>
      </c>
      <c r="AQ15" s="33">
        <v>9841.1674478846471</v>
      </c>
      <c r="AR15" s="34">
        <v>11687.449800848022</v>
      </c>
      <c r="AS15" s="35">
        <v>778.73301397026432</v>
      </c>
      <c r="AT15" s="35">
        <v>1163.6260520613941</v>
      </c>
      <c r="AU15" s="36">
        <v>0.27960000000000002</v>
      </c>
      <c r="AV15" s="46">
        <v>2E-3</v>
      </c>
      <c r="AW15" s="36">
        <v>0.71840000000000004</v>
      </c>
      <c r="AX15" s="37">
        <v>3.3363907403455317</v>
      </c>
      <c r="AY15" s="37">
        <v>11.218498110367838</v>
      </c>
      <c r="AZ15" s="37">
        <v>5.0637579502505083</v>
      </c>
      <c r="BB15" s="9" t="s">
        <v>31</v>
      </c>
      <c r="BC15" s="23">
        <v>3</v>
      </c>
      <c r="BD15" s="24" t="s">
        <v>47</v>
      </c>
      <c r="BE15" s="32">
        <v>2158.7205311817852</v>
      </c>
      <c r="BF15" s="33">
        <v>396.52127983872703</v>
      </c>
      <c r="BG15" s="33">
        <v>6289.5943790240854</v>
      </c>
      <c r="BH15" s="34">
        <v>8448.3149102057887</v>
      </c>
      <c r="BI15" s="35">
        <v>464.44644364533417</v>
      </c>
      <c r="BJ15" s="35">
        <v>531.17581166903619</v>
      </c>
      <c r="BK15" s="36">
        <v>0.39150000000000001</v>
      </c>
      <c r="BL15" s="46">
        <v>1E-4</v>
      </c>
      <c r="BM15" s="36">
        <v>0.60840000000000005</v>
      </c>
      <c r="BN15" s="37">
        <v>5.7581144065405745</v>
      </c>
      <c r="BO15" s="37">
        <v>21.187551827941256</v>
      </c>
      <c r="BP15" s="37">
        <v>5.022659493348864</v>
      </c>
      <c r="BR15" s="9" t="s">
        <v>31</v>
      </c>
      <c r="BS15" s="23">
        <v>3</v>
      </c>
      <c r="BT15" s="24" t="s">
        <v>47</v>
      </c>
      <c r="BU15" s="32">
        <v>2158.7205311817852</v>
      </c>
      <c r="BV15" s="33">
        <v>366.93346185840198</v>
      </c>
      <c r="BW15" s="33">
        <v>5881.8383827148064</v>
      </c>
      <c r="BX15" s="34">
        <v>8040.5589138965133</v>
      </c>
      <c r="BY15" s="35">
        <v>413.87315962706225</v>
      </c>
      <c r="BZ15" s="35">
        <v>474.49091353353833</v>
      </c>
      <c r="CA15" s="36">
        <v>0.4078</v>
      </c>
      <c r="CB15" s="46">
        <v>1E-4</v>
      </c>
      <c r="CC15" s="36">
        <v>0.59209999999999996</v>
      </c>
      <c r="CD15" s="37">
        <v>6.2435783717828315</v>
      </c>
      <c r="CE15" s="37">
        <v>22.387520402290576</v>
      </c>
      <c r="CF15" s="37">
        <v>5.4547357544092865</v>
      </c>
      <c r="CH15" s="9"/>
      <c r="CI15" s="23"/>
      <c r="CJ15" s="24"/>
      <c r="CK15" s="32"/>
      <c r="CL15" s="33"/>
      <c r="CM15" s="33"/>
      <c r="CN15" s="34"/>
      <c r="CO15" s="35"/>
      <c r="CP15" s="35"/>
      <c r="CQ15" s="36"/>
      <c r="CR15" s="46"/>
      <c r="CS15" s="36"/>
      <c r="CT15" s="37"/>
      <c r="CU15" s="37"/>
      <c r="CV15" s="37"/>
      <c r="CX15" s="9" t="s">
        <v>31</v>
      </c>
      <c r="CY15" s="23">
        <v>3</v>
      </c>
      <c r="CZ15" s="24" t="s">
        <v>47</v>
      </c>
      <c r="DA15" s="32">
        <v>2158.7205311817852</v>
      </c>
      <c r="DB15" s="33">
        <v>363.01320445116329</v>
      </c>
      <c r="DC15" s="33">
        <v>5837.0130342260099</v>
      </c>
      <c r="DD15" s="34">
        <v>7995.7335654077815</v>
      </c>
      <c r="DE15" s="35">
        <v>403.10508423879787</v>
      </c>
      <c r="DF15" s="35">
        <v>460.62415968494497</v>
      </c>
      <c r="DG15" s="36">
        <v>0.47870000000000001</v>
      </c>
      <c r="DH15" s="46">
        <v>1E-4</v>
      </c>
      <c r="DI15" s="36">
        <v>0.5212</v>
      </c>
      <c r="DJ15" s="37">
        <v>6.3459158154774995</v>
      </c>
      <c r="DK15" s="37">
        <v>23.970497510547833</v>
      </c>
      <c r="DL15" s="37">
        <v>6.3115127159993092</v>
      </c>
    </row>
    <row r="16" spans="1:116" x14ac:dyDescent="0.25">
      <c r="A16" s="2">
        <v>3</v>
      </c>
      <c r="B16" s="3">
        <v>0.95</v>
      </c>
      <c r="C16" s="61">
        <f t="shared" si="10"/>
        <v>617.4754125283099</v>
      </c>
      <c r="D16" s="58">
        <f t="shared" si="11"/>
        <v>0.10964332892998679</v>
      </c>
      <c r="E16" s="58">
        <f t="shared" si="8"/>
        <v>0.47669371579543313</v>
      </c>
      <c r="F16" s="58">
        <f t="shared" si="8"/>
        <v>0.41366295527458014</v>
      </c>
      <c r="G16" s="68">
        <f t="shared" si="14"/>
        <v>6.3386402197325822</v>
      </c>
      <c r="H16" s="68">
        <f t="shared" si="14"/>
        <v>9.1181118469700575</v>
      </c>
      <c r="J16" s="2">
        <v>3</v>
      </c>
      <c r="K16" s="3">
        <v>0.95</v>
      </c>
      <c r="L16" s="61">
        <f>AS25</f>
        <v>500.93504390310574</v>
      </c>
      <c r="M16" s="58">
        <f>AU25</f>
        <v>0.13323268541234196</v>
      </c>
      <c r="N16" s="58">
        <f t="shared" ref="N16:O16" si="17">AV25</f>
        <v>0.47669371579543313</v>
      </c>
      <c r="O16" s="58">
        <f t="shared" si="17"/>
        <v>0.39007359879222497</v>
      </c>
      <c r="P16" s="68">
        <f t="shared" si="16"/>
        <v>7.2130730445241991</v>
      </c>
      <c r="Q16" s="68">
        <f t="shared" si="16"/>
        <v>9.9579169426592991</v>
      </c>
      <c r="R16" s="64">
        <f t="shared" si="7"/>
        <v>-0.18873685698353382</v>
      </c>
      <c r="S16" s="64">
        <f>(M16-D16)/D16</f>
        <v>0.21514629948364888</v>
      </c>
      <c r="T16" s="64">
        <f t="shared" si="13"/>
        <v>0.13795274609047112</v>
      </c>
      <c r="U16" s="64">
        <f t="shared" si="13"/>
        <v>9.2102960545313806E-2</v>
      </c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47" t="s">
        <v>48</v>
      </c>
      <c r="AM16" s="5"/>
      <c r="AN16" s="5"/>
      <c r="AO16" s="5"/>
      <c r="AP16" s="5" t="s">
        <v>32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47" t="s">
        <v>48</v>
      </c>
      <c r="BC16" s="5"/>
      <c r="BD16" s="5"/>
      <c r="BE16" s="5"/>
      <c r="BF16" s="5" t="s">
        <v>32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R16" s="47" t="s">
        <v>48</v>
      </c>
      <c r="BS16" s="5"/>
      <c r="BT16" s="5"/>
      <c r="BU16" s="5"/>
      <c r="BV16" s="5" t="s">
        <v>32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47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X16" s="47" t="s">
        <v>48</v>
      </c>
      <c r="CY16" s="5"/>
      <c r="CZ16" s="5"/>
      <c r="DA16" s="5"/>
      <c r="DB16" s="5" t="s">
        <v>32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x14ac:dyDescent="0.25">
      <c r="A17" s="2">
        <v>4</v>
      </c>
      <c r="B17" s="3">
        <v>0.98</v>
      </c>
      <c r="C17" s="61">
        <f t="shared" si="10"/>
        <v>502.46349854853736</v>
      </c>
      <c r="D17" s="58">
        <f t="shared" si="11"/>
        <v>0.27156067182487259</v>
      </c>
      <c r="E17" s="58">
        <f t="shared" si="8"/>
        <v>6.4729194187582564E-2</v>
      </c>
      <c r="F17" s="58">
        <f t="shared" si="8"/>
        <v>0.66371013398754486</v>
      </c>
      <c r="G17" s="68">
        <f t="shared" si="14"/>
        <v>6.5213351419937471</v>
      </c>
      <c r="H17" s="68">
        <f t="shared" si="14"/>
        <v>12.393716394883914</v>
      </c>
      <c r="J17" s="2">
        <v>4</v>
      </c>
      <c r="K17" s="3">
        <v>0.98</v>
      </c>
      <c r="L17" s="61">
        <f>AS26</f>
        <v>396.06903410807973</v>
      </c>
      <c r="M17" s="58">
        <f>AU26</f>
        <v>0.33459143234572558</v>
      </c>
      <c r="N17" s="58">
        <f t="shared" ref="N17:O17" si="18">AV26</f>
        <v>6.4729194187582564E-2</v>
      </c>
      <c r="O17" s="58">
        <f t="shared" si="18"/>
        <v>0.60067937346669187</v>
      </c>
      <c r="P17" s="68">
        <f t="shared" si="16"/>
        <v>7.4332812135679855</v>
      </c>
      <c r="Q17" s="68">
        <f t="shared" si="16"/>
        <v>13.818562534737454</v>
      </c>
      <c r="R17" s="64">
        <f t="shared" si="7"/>
        <v>-0.21174565863549996</v>
      </c>
      <c r="S17" s="64">
        <f>(M17-D17)/D17</f>
        <v>0.23210562890896458</v>
      </c>
      <c r="T17" s="64">
        <f t="shared" si="13"/>
        <v>0.13984039337310183</v>
      </c>
      <c r="U17" s="64">
        <f t="shared" si="13"/>
        <v>0.11496520450005721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 t="s">
        <v>66</v>
      </c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  <c r="AL18" s="4" t="s">
        <v>33</v>
      </c>
      <c r="AM18" s="5"/>
      <c r="AN18" s="5"/>
      <c r="AO18" s="5"/>
      <c r="AP18" s="5"/>
      <c r="AQ18" s="5"/>
      <c r="AR18" s="5"/>
      <c r="AS18" s="5"/>
      <c r="AT18" s="5"/>
      <c r="AU18" s="6" t="s">
        <v>6</v>
      </c>
      <c r="AV18" s="5"/>
      <c r="AW18" s="5"/>
      <c r="AX18" s="5"/>
      <c r="AY18" s="48"/>
      <c r="AZ18" s="5"/>
      <c r="BB18" s="4" t="s">
        <v>33</v>
      </c>
      <c r="BC18" s="5"/>
      <c r="BD18" s="5"/>
      <c r="BE18" s="5"/>
      <c r="BF18" s="5"/>
      <c r="BG18" s="5"/>
      <c r="BH18" s="5"/>
      <c r="BI18" s="5"/>
      <c r="BJ18" s="5"/>
      <c r="BK18" s="6" t="s">
        <v>6</v>
      </c>
      <c r="BL18" s="5"/>
      <c r="BM18" s="5"/>
      <c r="BN18" s="5"/>
      <c r="BO18" s="48"/>
      <c r="BP18" s="5"/>
      <c r="BR18" s="4" t="s">
        <v>33</v>
      </c>
      <c r="BS18" s="5"/>
      <c r="BT18" s="5"/>
      <c r="BU18" s="5"/>
      <c r="BV18" s="5"/>
      <c r="BW18" s="5"/>
      <c r="BX18" s="5"/>
      <c r="BY18" s="5"/>
      <c r="BZ18" s="5"/>
      <c r="CA18" s="6" t="s">
        <v>6</v>
      </c>
      <c r="CB18" s="5"/>
      <c r="CC18" s="5"/>
      <c r="CD18" s="5"/>
      <c r="CE18" s="48"/>
      <c r="CF18" s="5"/>
      <c r="CH18" s="4"/>
      <c r="CI18" s="5"/>
      <c r="CJ18" s="5"/>
      <c r="CK18" s="5"/>
      <c r="CL18" s="5"/>
      <c r="CM18" s="5"/>
      <c r="CN18" s="5"/>
      <c r="CO18" s="5"/>
      <c r="CP18" s="5"/>
      <c r="CQ18" s="6"/>
      <c r="CR18" s="5"/>
      <c r="CS18" s="5"/>
      <c r="CT18" s="5"/>
      <c r="CU18" s="48"/>
      <c r="CV18" s="5"/>
      <c r="CX18" s="4" t="s">
        <v>33</v>
      </c>
      <c r="CY18" s="5"/>
      <c r="CZ18" s="5"/>
      <c r="DA18" s="5"/>
      <c r="DB18" s="5"/>
      <c r="DC18" s="5"/>
      <c r="DD18" s="5"/>
      <c r="DE18" s="5"/>
      <c r="DF18" s="5"/>
      <c r="DG18" s="6" t="s">
        <v>6</v>
      </c>
      <c r="DH18" s="5"/>
      <c r="DI18" s="5"/>
      <c r="DJ18" s="5"/>
      <c r="DK18" s="48"/>
      <c r="DL18" s="5"/>
    </row>
    <row r="19" spans="1:116" x14ac:dyDescent="0.25">
      <c r="A19" s="2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F23" si="19">AF37</f>
        <v>1</v>
      </c>
      <c r="F19" s="58" t="str">
        <f t="shared" si="19"/>
        <v>NA</v>
      </c>
      <c r="G19" s="68" t="s">
        <v>30</v>
      </c>
      <c r="H19" s="68" t="s">
        <v>30</v>
      </c>
      <c r="J19" s="2">
        <v>0</v>
      </c>
      <c r="K19" s="3">
        <v>0.8</v>
      </c>
      <c r="L19" s="61" t="str">
        <f>AS37</f>
        <v>NA</v>
      </c>
      <c r="M19" s="58" t="str">
        <f>AU37</f>
        <v>NA</v>
      </c>
      <c r="N19" s="58">
        <f t="shared" ref="N19:O19" si="20">AV37</f>
        <v>1</v>
      </c>
      <c r="O19" s="58" t="str">
        <f t="shared" si="20"/>
        <v>NA</v>
      </c>
      <c r="P19" s="68" t="s">
        <v>30</v>
      </c>
      <c r="Q19" s="68" t="s">
        <v>30</v>
      </c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  <c r="AL19" s="8"/>
      <c r="AM19" s="9"/>
      <c r="AN19" s="9"/>
      <c r="AO19" s="10" t="s">
        <v>7</v>
      </c>
      <c r="AP19" s="10"/>
      <c r="AQ19" s="10"/>
      <c r="AR19" s="10"/>
      <c r="AS19" s="10"/>
      <c r="AT19" s="10"/>
      <c r="AU19" s="10"/>
      <c r="AV19" s="10"/>
      <c r="AW19" s="11"/>
      <c r="AX19" s="12"/>
      <c r="AY19" s="12" t="s">
        <v>8</v>
      </c>
      <c r="AZ19" s="12"/>
      <c r="BB19" s="8"/>
      <c r="BC19" s="9"/>
      <c r="BD19" s="9"/>
      <c r="BE19" s="10" t="s">
        <v>7</v>
      </c>
      <c r="BF19" s="10"/>
      <c r="BG19" s="10"/>
      <c r="BH19" s="10"/>
      <c r="BI19" s="10"/>
      <c r="BJ19" s="10"/>
      <c r="BK19" s="10"/>
      <c r="BL19" s="10"/>
      <c r="BM19" s="11"/>
      <c r="BN19" s="12"/>
      <c r="BO19" s="12" t="s">
        <v>8</v>
      </c>
      <c r="BP19" s="12"/>
      <c r="BR19" s="8"/>
      <c r="BS19" s="9"/>
      <c r="BT19" s="9"/>
      <c r="BU19" s="10" t="s">
        <v>7</v>
      </c>
      <c r="BV19" s="10"/>
      <c r="BW19" s="10"/>
      <c r="BX19" s="10"/>
      <c r="BY19" s="10"/>
      <c r="BZ19" s="10"/>
      <c r="CA19" s="10"/>
      <c r="CB19" s="10"/>
      <c r="CC19" s="11"/>
      <c r="CD19" s="12"/>
      <c r="CE19" s="12" t="s">
        <v>8</v>
      </c>
      <c r="CF19" s="12"/>
      <c r="CH19" s="8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1"/>
      <c r="CT19" s="12"/>
      <c r="CU19" s="12"/>
      <c r="CV19" s="12"/>
      <c r="CX19" s="8"/>
      <c r="CY19" s="9"/>
      <c r="CZ19" s="9"/>
      <c r="DA19" s="10" t="s">
        <v>7</v>
      </c>
      <c r="DB19" s="10"/>
      <c r="DC19" s="10"/>
      <c r="DD19" s="10"/>
      <c r="DE19" s="10"/>
      <c r="DF19" s="10"/>
      <c r="DG19" s="10"/>
      <c r="DH19" s="10"/>
      <c r="DI19" s="11"/>
      <c r="DJ19" s="12"/>
      <c r="DK19" s="12" t="s">
        <v>8</v>
      </c>
      <c r="DL19" s="12"/>
    </row>
    <row r="20" spans="1:116" x14ac:dyDescent="0.25">
      <c r="A20" s="2">
        <v>1</v>
      </c>
      <c r="B20" s="3">
        <v>0.9</v>
      </c>
      <c r="C20" s="61">
        <f t="shared" ref="C20:C23" si="21">AC38</f>
        <v>615.19851191501198</v>
      </c>
      <c r="D20" s="58">
        <f t="shared" ref="D20:D23" si="22">AE38</f>
        <v>0.16209317166560305</v>
      </c>
      <c r="E20" s="58">
        <f t="shared" si="19"/>
        <v>0.5356307168687513</v>
      </c>
      <c r="F20" s="58">
        <f t="shared" si="19"/>
        <v>0.30227611146564559</v>
      </c>
      <c r="G20" s="68">
        <f>AH38</f>
        <v>5.3205353368866897</v>
      </c>
      <c r="H20" s="68">
        <f>AI38</f>
        <v>15.69262143082061</v>
      </c>
      <c r="J20" s="2">
        <v>1</v>
      </c>
      <c r="K20" s="3">
        <v>0.9</v>
      </c>
      <c r="L20" s="61">
        <f>AS38</f>
        <v>617.69613951904569</v>
      </c>
      <c r="M20" s="58">
        <f>AU38</f>
        <v>0.16443309934056582</v>
      </c>
      <c r="N20" s="58">
        <f t="shared" ref="N20:O20" si="23">AV38</f>
        <v>0.5356307168687513</v>
      </c>
      <c r="O20" s="58">
        <f t="shared" si="23"/>
        <v>0.29993618379068282</v>
      </c>
      <c r="P20" s="68">
        <f>AX38</f>
        <v>5.2853046210247809</v>
      </c>
      <c r="Q20" s="68">
        <f>AY38</f>
        <v>15.374572808367766</v>
      </c>
      <c r="R20" s="64">
        <f t="shared" si="7"/>
        <v>4.0598726356782053E-3</v>
      </c>
      <c r="S20" s="64">
        <f>(M20-D20)/D20</f>
        <v>1.443569553805773E-2</v>
      </c>
      <c r="T20" s="64">
        <f t="shared" ref="T20:U23" si="24">(P20-G20)/G20</f>
        <v>-6.6216486934421873E-3</v>
      </c>
      <c r="U20" s="64">
        <f t="shared" si="24"/>
        <v>-2.0267399163035337E-2</v>
      </c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  <c r="AL20" s="8"/>
      <c r="AM20" s="13"/>
      <c r="AN20" s="14"/>
      <c r="AO20" s="9" t="s">
        <v>9</v>
      </c>
      <c r="AP20" s="15" t="s">
        <v>10</v>
      </c>
      <c r="AQ20" s="15" t="s">
        <v>11</v>
      </c>
      <c r="AR20" s="9"/>
      <c r="AS20" s="15" t="s">
        <v>12</v>
      </c>
      <c r="AT20" s="15" t="s">
        <v>13</v>
      </c>
      <c r="AU20" s="16" t="s">
        <v>14</v>
      </c>
      <c r="AV20" s="17" t="s">
        <v>15</v>
      </c>
      <c r="AW20" s="16" t="s">
        <v>14</v>
      </c>
      <c r="AX20" s="9" t="s">
        <v>16</v>
      </c>
      <c r="AY20" s="13"/>
      <c r="AZ20" s="13"/>
      <c r="BB20" s="8"/>
      <c r="BC20" s="13"/>
      <c r="BD20" s="14"/>
      <c r="BE20" s="9" t="s">
        <v>9</v>
      </c>
      <c r="BF20" s="15" t="s">
        <v>10</v>
      </c>
      <c r="BG20" s="15" t="s">
        <v>11</v>
      </c>
      <c r="BH20" s="9"/>
      <c r="BI20" s="15" t="s">
        <v>12</v>
      </c>
      <c r="BJ20" s="15" t="s">
        <v>13</v>
      </c>
      <c r="BK20" s="16" t="s">
        <v>14</v>
      </c>
      <c r="BL20" s="17" t="s">
        <v>15</v>
      </c>
      <c r="BM20" s="16" t="s">
        <v>14</v>
      </c>
      <c r="BN20" s="9" t="s">
        <v>16</v>
      </c>
      <c r="BO20" s="13"/>
      <c r="BP20" s="13"/>
      <c r="BR20" s="8"/>
      <c r="BS20" s="13"/>
      <c r="BT20" s="14"/>
      <c r="BU20" s="9" t="s">
        <v>9</v>
      </c>
      <c r="BV20" s="15" t="s">
        <v>10</v>
      </c>
      <c r="BW20" s="15" t="s">
        <v>11</v>
      </c>
      <c r="BX20" s="9"/>
      <c r="BY20" s="15" t="s">
        <v>12</v>
      </c>
      <c r="BZ20" s="15" t="s">
        <v>13</v>
      </c>
      <c r="CA20" s="16" t="s">
        <v>14</v>
      </c>
      <c r="CB20" s="17" t="s">
        <v>15</v>
      </c>
      <c r="CC20" s="16" t="s">
        <v>14</v>
      </c>
      <c r="CD20" s="9" t="s">
        <v>16</v>
      </c>
      <c r="CE20" s="13"/>
      <c r="CF20" s="13"/>
      <c r="CH20" s="8"/>
      <c r="CI20" s="13"/>
      <c r="CJ20" s="14"/>
      <c r="CK20" s="9"/>
      <c r="CL20" s="15"/>
      <c r="CM20" s="15"/>
      <c r="CN20" s="9"/>
      <c r="CO20" s="15"/>
      <c r="CP20" s="15"/>
      <c r="CQ20" s="16"/>
      <c r="CR20" s="17"/>
      <c r="CS20" s="16"/>
      <c r="CT20" s="9"/>
      <c r="CU20" s="13"/>
      <c r="CV20" s="13"/>
      <c r="CX20" s="8"/>
      <c r="CY20" s="13"/>
      <c r="CZ20" s="14"/>
      <c r="DA20" s="9" t="s">
        <v>9</v>
      </c>
      <c r="DB20" s="15" t="s">
        <v>10</v>
      </c>
      <c r="DC20" s="15" t="s">
        <v>11</v>
      </c>
      <c r="DD20" s="9"/>
      <c r="DE20" s="15" t="s">
        <v>12</v>
      </c>
      <c r="DF20" s="15" t="s">
        <v>13</v>
      </c>
      <c r="DG20" s="16" t="s">
        <v>14</v>
      </c>
      <c r="DH20" s="17" t="s">
        <v>15</v>
      </c>
      <c r="DI20" s="16" t="s">
        <v>14</v>
      </c>
      <c r="DJ20" s="9" t="s">
        <v>16</v>
      </c>
      <c r="DK20" s="13"/>
      <c r="DL20" s="13"/>
    </row>
    <row r="21" spans="1:116" x14ac:dyDescent="0.25">
      <c r="A21" s="2">
        <v>2</v>
      </c>
      <c r="B21" s="3">
        <v>0.92</v>
      </c>
      <c r="C21" s="61">
        <f t="shared" si="21"/>
        <v>653.59588238078834</v>
      </c>
      <c r="D21" s="58">
        <f t="shared" si="22"/>
        <v>0.14890448840672196</v>
      </c>
      <c r="E21" s="58">
        <f t="shared" si="19"/>
        <v>0.49287385662624972</v>
      </c>
      <c r="F21" s="58">
        <f t="shared" si="19"/>
        <v>0.35822165496702829</v>
      </c>
      <c r="G21" s="68">
        <f t="shared" ref="G21:H23" si="25">AH39</f>
        <v>5.2331555544158483</v>
      </c>
      <c r="H21" s="68">
        <f t="shared" si="25"/>
        <v>12.826457992909294</v>
      </c>
      <c r="J21" s="2">
        <v>2</v>
      </c>
      <c r="K21" s="3">
        <v>0.92</v>
      </c>
      <c r="L21" s="61">
        <f>AS39</f>
        <v>643.61878000837282</v>
      </c>
      <c r="M21" s="58">
        <f>AU39</f>
        <v>0.15166985747713252</v>
      </c>
      <c r="N21" s="58">
        <f t="shared" ref="N21:O21" si="26">AV39</f>
        <v>0.49287385662624972</v>
      </c>
      <c r="O21" s="58">
        <f t="shared" si="26"/>
        <v>0.35545628589661776</v>
      </c>
      <c r="P21" s="68">
        <f t="shared" ref="P21:Q23" si="27">AX39</f>
        <v>5.2500982401003933</v>
      </c>
      <c r="Q21" s="68">
        <f t="shared" si="27"/>
        <v>12.493485349729065</v>
      </c>
      <c r="R21" s="64">
        <f t="shared" si="7"/>
        <v>-1.5264940678746204E-2</v>
      </c>
      <c r="S21" s="64">
        <f>(M21-D21)/D21</f>
        <v>1.8571428571428607E-2</v>
      </c>
      <c r="T21" s="64">
        <f t="shared" si="24"/>
        <v>3.2375658449992632E-3</v>
      </c>
      <c r="U21" s="64">
        <f t="shared" si="24"/>
        <v>-2.5959827987142078E-2</v>
      </c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  <c r="AL21" s="18"/>
      <c r="AM21" s="19" t="s">
        <v>17</v>
      </c>
      <c r="AN21" s="20" t="s">
        <v>18</v>
      </c>
      <c r="AO21" s="19" t="s">
        <v>19</v>
      </c>
      <c r="AP21" s="21" t="s">
        <v>20</v>
      </c>
      <c r="AQ21" s="21" t="s">
        <v>21</v>
      </c>
      <c r="AR21" s="19" t="s">
        <v>12</v>
      </c>
      <c r="AS21" s="21" t="s">
        <v>22</v>
      </c>
      <c r="AT21" s="21" t="s">
        <v>22</v>
      </c>
      <c r="AU21" s="22" t="s">
        <v>23</v>
      </c>
      <c r="AV21" s="22" t="s">
        <v>24</v>
      </c>
      <c r="AW21" s="22" t="s">
        <v>25</v>
      </c>
      <c r="AX21" s="19" t="s">
        <v>26</v>
      </c>
      <c r="AY21" s="19" t="s">
        <v>27</v>
      </c>
      <c r="AZ21" s="19" t="s">
        <v>28</v>
      </c>
      <c r="BB21" s="18"/>
      <c r="BC21" s="19" t="s">
        <v>17</v>
      </c>
      <c r="BD21" s="20" t="s">
        <v>18</v>
      </c>
      <c r="BE21" s="19" t="s">
        <v>19</v>
      </c>
      <c r="BF21" s="21" t="s">
        <v>20</v>
      </c>
      <c r="BG21" s="21" t="s">
        <v>21</v>
      </c>
      <c r="BH21" s="19" t="s">
        <v>12</v>
      </c>
      <c r="BI21" s="21" t="s">
        <v>22</v>
      </c>
      <c r="BJ21" s="21" t="s">
        <v>22</v>
      </c>
      <c r="BK21" s="22" t="s">
        <v>23</v>
      </c>
      <c r="BL21" s="22" t="s">
        <v>24</v>
      </c>
      <c r="BM21" s="22" t="s">
        <v>25</v>
      </c>
      <c r="BN21" s="19" t="s">
        <v>26</v>
      </c>
      <c r="BO21" s="19" t="s">
        <v>27</v>
      </c>
      <c r="BP21" s="19" t="s">
        <v>28</v>
      </c>
      <c r="BR21" s="18"/>
      <c r="BS21" s="19" t="s">
        <v>17</v>
      </c>
      <c r="BT21" s="20" t="s">
        <v>18</v>
      </c>
      <c r="BU21" s="19" t="s">
        <v>19</v>
      </c>
      <c r="BV21" s="21" t="s">
        <v>20</v>
      </c>
      <c r="BW21" s="21" t="s">
        <v>21</v>
      </c>
      <c r="BX21" s="19" t="s">
        <v>12</v>
      </c>
      <c r="BY21" s="21" t="s">
        <v>22</v>
      </c>
      <c r="BZ21" s="21" t="s">
        <v>22</v>
      </c>
      <c r="CA21" s="22" t="s">
        <v>23</v>
      </c>
      <c r="CB21" s="22" t="s">
        <v>24</v>
      </c>
      <c r="CC21" s="22" t="s">
        <v>25</v>
      </c>
      <c r="CD21" s="19" t="s">
        <v>26</v>
      </c>
      <c r="CE21" s="19" t="s">
        <v>27</v>
      </c>
      <c r="CF21" s="19" t="s">
        <v>28</v>
      </c>
      <c r="CH21" s="18"/>
      <c r="CI21" s="19"/>
      <c r="CJ21" s="20"/>
      <c r="CK21" s="19"/>
      <c r="CL21" s="21"/>
      <c r="CM21" s="21"/>
      <c r="CN21" s="19"/>
      <c r="CO21" s="21"/>
      <c r="CP21" s="21"/>
      <c r="CQ21" s="22"/>
      <c r="CR21" s="22"/>
      <c r="CS21" s="22"/>
      <c r="CT21" s="19"/>
      <c r="CU21" s="19"/>
      <c r="CV21" s="19"/>
      <c r="CX21" s="18"/>
      <c r="CY21" s="19" t="s">
        <v>17</v>
      </c>
      <c r="CZ21" s="20" t="s">
        <v>18</v>
      </c>
      <c r="DA21" s="19" t="s">
        <v>19</v>
      </c>
      <c r="DB21" s="21" t="s">
        <v>20</v>
      </c>
      <c r="DC21" s="21" t="s">
        <v>21</v>
      </c>
      <c r="DD21" s="19" t="s">
        <v>12</v>
      </c>
      <c r="DE21" s="21" t="s">
        <v>22</v>
      </c>
      <c r="DF21" s="21" t="s">
        <v>22</v>
      </c>
      <c r="DG21" s="22" t="s">
        <v>23</v>
      </c>
      <c r="DH21" s="22" t="s">
        <v>24</v>
      </c>
      <c r="DI21" s="22" t="s">
        <v>25</v>
      </c>
      <c r="DJ21" s="19" t="s">
        <v>26</v>
      </c>
      <c r="DK21" s="19" t="s">
        <v>27</v>
      </c>
      <c r="DL21" s="19" t="s">
        <v>28</v>
      </c>
    </row>
    <row r="22" spans="1:116" x14ac:dyDescent="0.25">
      <c r="A22" s="2">
        <v>3</v>
      </c>
      <c r="B22" s="3">
        <v>0.95</v>
      </c>
      <c r="C22" s="61">
        <f t="shared" si="21"/>
        <v>600.79207569562527</v>
      </c>
      <c r="D22" s="58">
        <f t="shared" si="22"/>
        <v>0.19974473516273133</v>
      </c>
      <c r="E22" s="58">
        <f t="shared" si="19"/>
        <v>0.32099553286534782</v>
      </c>
      <c r="F22" s="58">
        <f t="shared" si="19"/>
        <v>0.47925973197192084</v>
      </c>
      <c r="G22" s="68">
        <f t="shared" si="25"/>
        <v>5.803418637330898</v>
      </c>
      <c r="H22" s="68">
        <f t="shared" si="25"/>
        <v>11.70849766601672</v>
      </c>
      <c r="J22" s="2">
        <v>3</v>
      </c>
      <c r="K22" s="3">
        <v>0.95</v>
      </c>
      <c r="L22" s="61">
        <f>AS40</f>
        <v>583.55259458702369</v>
      </c>
      <c r="M22" s="58">
        <f>AU40</f>
        <v>0.20655179748989577</v>
      </c>
      <c r="N22" s="58">
        <f t="shared" ref="N22:O22" si="28">AV40</f>
        <v>0.32099553286534782</v>
      </c>
      <c r="O22" s="58">
        <f t="shared" si="28"/>
        <v>0.47245266964475646</v>
      </c>
      <c r="P22" s="68">
        <f t="shared" si="27"/>
        <v>5.7981697026204433</v>
      </c>
      <c r="Q22" s="68">
        <f t="shared" si="27"/>
        <v>11.431009873152597</v>
      </c>
      <c r="R22" s="64">
        <f t="shared" si="7"/>
        <v>-2.8694588038034458E-2</v>
      </c>
      <c r="S22" s="64">
        <f>(M22-D22)/D22</f>
        <v>3.4078807241746556E-2</v>
      </c>
      <c r="T22" s="64">
        <f t="shared" si="24"/>
        <v>-9.0445563873172829E-4</v>
      </c>
      <c r="U22" s="64">
        <f t="shared" si="24"/>
        <v>-2.3699692375522847E-2</v>
      </c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  <c r="AL22" s="9" t="s">
        <v>29</v>
      </c>
      <c r="AM22" s="23">
        <v>0</v>
      </c>
      <c r="AN22" s="24" t="s">
        <v>39</v>
      </c>
      <c r="AO22" s="25">
        <v>2369.8664448504851</v>
      </c>
      <c r="AP22" s="26">
        <v>777.63278968269424</v>
      </c>
      <c r="AQ22" s="26">
        <v>12211.981582987069</v>
      </c>
      <c r="AR22" s="27">
        <v>14581.848027837541</v>
      </c>
      <c r="AS22" s="28" t="s">
        <v>30</v>
      </c>
      <c r="AT22" s="28" t="s">
        <v>30</v>
      </c>
      <c r="AU22" s="29" t="s">
        <v>30</v>
      </c>
      <c r="AV22" s="30">
        <v>1</v>
      </c>
      <c r="AW22" s="29" t="s">
        <v>30</v>
      </c>
      <c r="AX22" s="31"/>
      <c r="AY22" s="31"/>
      <c r="AZ22" s="31"/>
      <c r="BB22" s="9" t="s">
        <v>29</v>
      </c>
      <c r="BC22" s="23">
        <v>0</v>
      </c>
      <c r="BD22" s="24" t="s">
        <v>39</v>
      </c>
      <c r="BE22" s="25" t="e">
        <v>#VALUE!</v>
      </c>
      <c r="BF22" s="26" t="s">
        <v>61</v>
      </c>
      <c r="BG22" s="26" t="s">
        <v>61</v>
      </c>
      <c r="BH22" s="27" t="s">
        <v>61</v>
      </c>
      <c r="BI22" s="28" t="s">
        <v>30</v>
      </c>
      <c r="BJ22" s="28" t="s">
        <v>30</v>
      </c>
      <c r="BK22" s="29" t="s">
        <v>30</v>
      </c>
      <c r="BL22" s="30">
        <v>1</v>
      </c>
      <c r="BM22" s="29" t="s">
        <v>30</v>
      </c>
      <c r="BN22" s="31"/>
      <c r="BO22" s="31"/>
      <c r="BP22" s="31"/>
      <c r="BR22" s="9" t="s">
        <v>29</v>
      </c>
      <c r="BS22" s="23">
        <v>0</v>
      </c>
      <c r="BT22" s="24" t="s">
        <v>39</v>
      </c>
      <c r="BU22" s="25" t="e">
        <v>#VALUE!</v>
      </c>
      <c r="BV22" s="26" t="s">
        <v>61</v>
      </c>
      <c r="BW22" s="26" t="s">
        <v>61</v>
      </c>
      <c r="BX22" s="27" t="s">
        <v>61</v>
      </c>
      <c r="BY22" s="28" t="s">
        <v>30</v>
      </c>
      <c r="BZ22" s="28" t="s">
        <v>30</v>
      </c>
      <c r="CA22" s="29" t="s">
        <v>30</v>
      </c>
      <c r="CB22" s="30">
        <v>1</v>
      </c>
      <c r="CC22" s="29" t="s">
        <v>30</v>
      </c>
      <c r="CD22" s="31"/>
      <c r="CE22" s="31"/>
      <c r="CF22" s="31"/>
      <c r="CH22" s="9"/>
      <c r="CI22" s="23"/>
      <c r="CJ22" s="24"/>
      <c r="CK22" s="25"/>
      <c r="CL22" s="26"/>
      <c r="CM22" s="26"/>
      <c r="CN22" s="27"/>
      <c r="CO22" s="28"/>
      <c r="CP22" s="28"/>
      <c r="CQ22" s="29"/>
      <c r="CR22" s="30"/>
      <c r="CS22" s="29"/>
      <c r="CT22" s="31"/>
      <c r="CU22" s="31"/>
      <c r="CV22" s="31"/>
      <c r="CX22" s="9" t="s">
        <v>29</v>
      </c>
      <c r="CY22" s="23">
        <v>0</v>
      </c>
      <c r="CZ22" s="24" t="s">
        <v>39</v>
      </c>
      <c r="DA22" s="25" t="e">
        <v>#VALUE!</v>
      </c>
      <c r="DB22" s="26" t="s">
        <v>61</v>
      </c>
      <c r="DC22" s="26" t="s">
        <v>61</v>
      </c>
      <c r="DD22" s="27" t="s">
        <v>61</v>
      </c>
      <c r="DE22" s="28" t="s">
        <v>30</v>
      </c>
      <c r="DF22" s="28" t="s">
        <v>30</v>
      </c>
      <c r="DG22" s="29" t="s">
        <v>30</v>
      </c>
      <c r="DH22" s="30">
        <v>1</v>
      </c>
      <c r="DI22" s="29" t="s">
        <v>30</v>
      </c>
      <c r="DJ22" s="31"/>
      <c r="DK22" s="31"/>
      <c r="DL22" s="31"/>
    </row>
    <row r="23" spans="1:116" x14ac:dyDescent="0.25">
      <c r="A23" s="2">
        <v>4</v>
      </c>
      <c r="B23" s="3">
        <v>0.98</v>
      </c>
      <c r="C23" s="61">
        <f t="shared" si="21"/>
        <v>600.25476062467806</v>
      </c>
      <c r="D23" s="58">
        <f t="shared" si="22"/>
        <v>0.2465432886619868</v>
      </c>
      <c r="E23" s="58">
        <f t="shared" si="19"/>
        <v>0.2667517549457562</v>
      </c>
      <c r="F23" s="58">
        <f t="shared" si="19"/>
        <v>0.48670495639225697</v>
      </c>
      <c r="G23" s="68">
        <f t="shared" si="25"/>
        <v>6.6305736200695096</v>
      </c>
      <c r="H23" s="68">
        <f t="shared" si="25"/>
        <v>13.44666504910529</v>
      </c>
      <c r="J23" s="2">
        <v>4</v>
      </c>
      <c r="K23" s="3">
        <v>0.98</v>
      </c>
      <c r="L23" s="61">
        <f>AS41</f>
        <v>585.69652534457794</v>
      </c>
      <c r="M23" s="58">
        <f>AU41</f>
        <v>0.25207402680280794</v>
      </c>
      <c r="N23" s="58">
        <f t="shared" ref="N23:O23" si="29">AV41</f>
        <v>0.2667517549457562</v>
      </c>
      <c r="O23" s="58">
        <f t="shared" si="29"/>
        <v>0.48117421825143586</v>
      </c>
      <c r="P23" s="68">
        <f t="shared" si="27"/>
        <v>6.5893755209577369</v>
      </c>
      <c r="Q23" s="68">
        <f t="shared" si="27"/>
        <v>13.4007242039276</v>
      </c>
      <c r="R23" s="64">
        <f t="shared" si="7"/>
        <v>-2.425342743629311E-2</v>
      </c>
      <c r="S23" s="64">
        <f>(M23-D23)/D23</f>
        <v>2.2433132010353907E-2</v>
      </c>
      <c r="T23" s="64">
        <f t="shared" si="24"/>
        <v>-6.2133536964394265E-3</v>
      </c>
      <c r="U23" s="64">
        <f t="shared" si="24"/>
        <v>-3.4165233542978956E-3</v>
      </c>
      <c r="V23" s="9" t="s">
        <v>29</v>
      </c>
      <c r="W23" s="23">
        <v>1</v>
      </c>
      <c r="X23" s="24" t="s">
        <v>40</v>
      </c>
      <c r="Y23" s="32">
        <v>2892.5355818433168</v>
      </c>
      <c r="Z23" s="33">
        <v>795.1627856582835</v>
      </c>
      <c r="AA23" s="33">
        <v>12717.521629038652</v>
      </c>
      <c r="AB23" s="34">
        <v>15610.057210881942</v>
      </c>
      <c r="AC23" s="35">
        <v>755.47375280159804</v>
      </c>
      <c r="AD23" s="35">
        <v>627.81087802401089</v>
      </c>
      <c r="AE23" s="36">
        <v>8.4166823929043219E-2</v>
      </c>
      <c r="AF23" s="36">
        <v>0.75787884506510661</v>
      </c>
      <c r="AG23" s="36">
        <v>0.15795433100585016</v>
      </c>
      <c r="AH23" s="37">
        <v>7.0253189913521865</v>
      </c>
      <c r="AI23" s="37">
        <v>13.234183104738483</v>
      </c>
      <c r="AJ23" s="37">
        <v>7.5253216043815687</v>
      </c>
      <c r="AL23" s="9" t="s">
        <v>29</v>
      </c>
      <c r="AM23" s="23">
        <v>1</v>
      </c>
      <c r="AN23" s="24" t="s">
        <v>40</v>
      </c>
      <c r="AO23" s="32">
        <v>2892.0187077657674</v>
      </c>
      <c r="AP23" s="33">
        <v>712.71405427815341</v>
      </c>
      <c r="AQ23" s="33">
        <v>11212.387076097159</v>
      </c>
      <c r="AR23" s="34">
        <v>14104.405783862943</v>
      </c>
      <c r="AS23" s="35">
        <v>600.97769156266781</v>
      </c>
      <c r="AT23" s="35">
        <v>477.44224397459766</v>
      </c>
      <c r="AU23" s="36">
        <v>9.5301000188714846E-2</v>
      </c>
      <c r="AV23" s="36">
        <v>0.75787884506510661</v>
      </c>
      <c r="AW23" s="36">
        <v>0.14682015474617852</v>
      </c>
      <c r="AX23" s="37">
        <v>8.0431675025937075</v>
      </c>
      <c r="AY23" s="37">
        <v>14.145455925632971</v>
      </c>
      <c r="AZ23" s="37">
        <v>8.6422545406499935</v>
      </c>
      <c r="BB23" s="9" t="s">
        <v>29</v>
      </c>
      <c r="BC23" s="23">
        <v>1</v>
      </c>
      <c r="BD23" s="24" t="s">
        <v>40</v>
      </c>
      <c r="BE23" s="32" t="e">
        <v>#VALUE!</v>
      </c>
      <c r="BF23" s="33" t="s">
        <v>61</v>
      </c>
      <c r="BG23" s="33" t="s">
        <v>61</v>
      </c>
      <c r="BH23" s="34" t="s">
        <v>61</v>
      </c>
      <c r="BI23" s="35" t="s">
        <v>61</v>
      </c>
      <c r="BJ23" s="35" t="e">
        <v>#VALUE!</v>
      </c>
      <c r="BK23" s="36">
        <v>0</v>
      </c>
      <c r="BL23" s="36">
        <v>0</v>
      </c>
      <c r="BM23" s="36">
        <v>0</v>
      </c>
      <c r="BN23" s="37" t="e">
        <v>#VALUE!</v>
      </c>
      <c r="BO23" s="37" t="s">
        <v>61</v>
      </c>
      <c r="BP23" s="37" t="s">
        <v>61</v>
      </c>
      <c r="BR23" s="9" t="s">
        <v>29</v>
      </c>
      <c r="BS23" s="23">
        <v>1</v>
      </c>
      <c r="BT23" s="24" t="s">
        <v>40</v>
      </c>
      <c r="BU23" s="32" t="e">
        <v>#VALUE!</v>
      </c>
      <c r="BV23" s="33" t="s">
        <v>61</v>
      </c>
      <c r="BW23" s="33" t="s">
        <v>61</v>
      </c>
      <c r="BX23" s="34" t="s">
        <v>61</v>
      </c>
      <c r="BY23" s="35" t="s">
        <v>61</v>
      </c>
      <c r="BZ23" s="35" t="e">
        <v>#VALUE!</v>
      </c>
      <c r="CA23" s="36">
        <v>0</v>
      </c>
      <c r="CB23" s="36">
        <v>0</v>
      </c>
      <c r="CC23" s="36">
        <v>0</v>
      </c>
      <c r="CD23" s="37" t="e">
        <v>#VALUE!</v>
      </c>
      <c r="CE23" s="37" t="s">
        <v>61</v>
      </c>
      <c r="CF23" s="37" t="s">
        <v>61</v>
      </c>
      <c r="CH23" s="9"/>
      <c r="CI23" s="23"/>
      <c r="CJ23" s="24"/>
      <c r="CK23" s="32"/>
      <c r="CL23" s="33"/>
      <c r="CM23" s="33"/>
      <c r="CN23" s="34"/>
      <c r="CO23" s="35"/>
      <c r="CP23" s="35"/>
      <c r="CQ23" s="36"/>
      <c r="CR23" s="36"/>
      <c r="CS23" s="36"/>
      <c r="CT23" s="37"/>
      <c r="CU23" s="37"/>
      <c r="CV23" s="37"/>
      <c r="CX23" s="9" t="s">
        <v>29</v>
      </c>
      <c r="CY23" s="23">
        <v>1</v>
      </c>
      <c r="CZ23" s="24" t="s">
        <v>40</v>
      </c>
      <c r="DA23" s="32" t="e">
        <v>#VALUE!</v>
      </c>
      <c r="DB23" s="33" t="s">
        <v>61</v>
      </c>
      <c r="DC23" s="33" t="s">
        <v>61</v>
      </c>
      <c r="DD23" s="34" t="s">
        <v>61</v>
      </c>
      <c r="DE23" s="35" t="s">
        <v>61</v>
      </c>
      <c r="DF23" s="35" t="e">
        <v>#VALUE!</v>
      </c>
      <c r="DG23" s="36">
        <v>0</v>
      </c>
      <c r="DH23" s="36">
        <v>0</v>
      </c>
      <c r="DI23" s="36">
        <v>0</v>
      </c>
      <c r="DJ23" s="37" t="e">
        <v>#VALUE!</v>
      </c>
      <c r="DK23" s="37" t="s">
        <v>61</v>
      </c>
      <c r="DL23" s="37" t="s">
        <v>61</v>
      </c>
    </row>
    <row r="24" spans="1:116" x14ac:dyDescent="0.25">
      <c r="V24" s="9" t="s">
        <v>29</v>
      </c>
      <c r="W24" s="23">
        <v>2</v>
      </c>
      <c r="X24" s="24" t="s">
        <v>41</v>
      </c>
      <c r="Y24" s="32">
        <v>2933.2686809508241</v>
      </c>
      <c r="Z24" s="33">
        <v>781.8751586536855</v>
      </c>
      <c r="AA24" s="33">
        <v>12510.326182914985</v>
      </c>
      <c r="AB24" s="34">
        <v>15443.594863865817</v>
      </c>
      <c r="AC24" s="35">
        <v>749.25291880585939</v>
      </c>
      <c r="AD24" s="35">
        <v>794.273225040135</v>
      </c>
      <c r="AE24" s="36">
        <v>7.7561804113983765E-2</v>
      </c>
      <c r="AF24" s="36">
        <v>0.69163993206265328</v>
      </c>
      <c r="AG24" s="36">
        <v>0.23079826382336291</v>
      </c>
      <c r="AH24" s="37">
        <v>6.4252575261628637</v>
      </c>
      <c r="AI24" s="37">
        <v>9.912123066177811</v>
      </c>
      <c r="AJ24" s="37">
        <v>5.0474060038654258</v>
      </c>
      <c r="AL24" s="9" t="s">
        <v>29</v>
      </c>
      <c r="AM24" s="23">
        <v>2</v>
      </c>
      <c r="AN24" s="24" t="s">
        <v>41</v>
      </c>
      <c r="AO24" s="32">
        <v>2933.1812615280537</v>
      </c>
      <c r="AP24" s="33">
        <v>700.83857373883484</v>
      </c>
      <c r="AQ24" s="33">
        <v>11029.368446108685</v>
      </c>
      <c r="AR24" s="34">
        <v>13962.549707636746</v>
      </c>
      <c r="AS24" s="35">
        <v>607.07980191617105</v>
      </c>
      <c r="AT24" s="35">
        <v>619.29832020079448</v>
      </c>
      <c r="AU24" s="36">
        <v>9.0394414040384979E-2</v>
      </c>
      <c r="AV24" s="36">
        <v>0.69163993206265328</v>
      </c>
      <c r="AW24" s="36">
        <v>0.21796565389696168</v>
      </c>
      <c r="AX24" s="37">
        <v>7.3353807933839876</v>
      </c>
      <c r="AY24" s="37">
        <v>10.598446789028687</v>
      </c>
      <c r="AZ24" s="37">
        <v>5.6698630680992732</v>
      </c>
      <c r="BB24" s="9" t="s">
        <v>29</v>
      </c>
      <c r="BC24" s="23">
        <v>2</v>
      </c>
      <c r="BD24" s="24" t="s">
        <v>41</v>
      </c>
      <c r="BE24" s="32" t="e">
        <v>#VALUE!</v>
      </c>
      <c r="BF24" s="33" t="s">
        <v>61</v>
      </c>
      <c r="BG24" s="33" t="s">
        <v>61</v>
      </c>
      <c r="BH24" s="34" t="s">
        <v>61</v>
      </c>
      <c r="BI24" s="35" t="s">
        <v>61</v>
      </c>
      <c r="BJ24" s="35" t="e">
        <v>#VALUE!</v>
      </c>
      <c r="BK24" s="36">
        <v>0</v>
      </c>
      <c r="BL24" s="36">
        <v>0</v>
      </c>
      <c r="BM24" s="36">
        <v>0</v>
      </c>
      <c r="BN24" s="37" t="e">
        <v>#VALUE!</v>
      </c>
      <c r="BO24" s="37" t="s">
        <v>61</v>
      </c>
      <c r="BP24" s="37" t="s">
        <v>61</v>
      </c>
      <c r="BR24" s="9" t="s">
        <v>29</v>
      </c>
      <c r="BS24" s="23">
        <v>2</v>
      </c>
      <c r="BT24" s="24" t="s">
        <v>41</v>
      </c>
      <c r="BU24" s="32" t="e">
        <v>#VALUE!</v>
      </c>
      <c r="BV24" s="33" t="s">
        <v>61</v>
      </c>
      <c r="BW24" s="33" t="s">
        <v>61</v>
      </c>
      <c r="BX24" s="34" t="s">
        <v>61</v>
      </c>
      <c r="BY24" s="35" t="s">
        <v>61</v>
      </c>
      <c r="BZ24" s="35" t="e">
        <v>#VALUE!</v>
      </c>
      <c r="CA24" s="36">
        <v>0</v>
      </c>
      <c r="CB24" s="36">
        <v>0</v>
      </c>
      <c r="CC24" s="36">
        <v>0</v>
      </c>
      <c r="CD24" s="37" t="e">
        <v>#VALUE!</v>
      </c>
      <c r="CE24" s="37" t="s">
        <v>61</v>
      </c>
      <c r="CF24" s="37" t="s">
        <v>61</v>
      </c>
      <c r="CH24" s="9"/>
      <c r="CI24" s="23"/>
      <c r="CJ24" s="24"/>
      <c r="CK24" s="32"/>
      <c r="CL24" s="33"/>
      <c r="CM24" s="33"/>
      <c r="CN24" s="34"/>
      <c r="CO24" s="35"/>
      <c r="CP24" s="35"/>
      <c r="CQ24" s="36"/>
      <c r="CR24" s="36"/>
      <c r="CS24" s="36"/>
      <c r="CT24" s="37"/>
      <c r="CU24" s="37"/>
      <c r="CV24" s="37"/>
      <c r="CX24" s="9" t="s">
        <v>29</v>
      </c>
      <c r="CY24" s="23">
        <v>2</v>
      </c>
      <c r="CZ24" s="24" t="s">
        <v>41</v>
      </c>
      <c r="DA24" s="32" t="e">
        <v>#VALUE!</v>
      </c>
      <c r="DB24" s="33" t="s">
        <v>61</v>
      </c>
      <c r="DC24" s="33" t="s">
        <v>61</v>
      </c>
      <c r="DD24" s="34" t="s">
        <v>61</v>
      </c>
      <c r="DE24" s="35" t="s">
        <v>61</v>
      </c>
      <c r="DF24" s="35" t="e">
        <v>#VALUE!</v>
      </c>
      <c r="DG24" s="36">
        <v>0</v>
      </c>
      <c r="DH24" s="36">
        <v>0</v>
      </c>
      <c r="DI24" s="36">
        <v>0</v>
      </c>
      <c r="DJ24" s="37" t="e">
        <v>#VALUE!</v>
      </c>
      <c r="DK24" s="37" t="s">
        <v>61</v>
      </c>
      <c r="DL24" s="37" t="s">
        <v>61</v>
      </c>
    </row>
    <row r="25" spans="1:116" x14ac:dyDescent="0.25">
      <c r="A25" s="1" t="s">
        <v>59</v>
      </c>
      <c r="B25" s="1" t="s">
        <v>60</v>
      </c>
      <c r="J25" s="1" t="s">
        <v>59</v>
      </c>
      <c r="K25" s="1" t="s">
        <v>60</v>
      </c>
      <c r="R25">
        <v>-0.5</v>
      </c>
      <c r="S25">
        <v>0.5</v>
      </c>
      <c r="V25" s="9" t="s">
        <v>29</v>
      </c>
      <c r="W25" s="23">
        <v>3</v>
      </c>
      <c r="X25" s="24" t="s">
        <v>42</v>
      </c>
      <c r="Y25" s="32">
        <v>3048.264456920318</v>
      </c>
      <c r="Z25" s="33">
        <v>762.53491250938453</v>
      </c>
      <c r="AA25" s="33">
        <v>12209.14475603274</v>
      </c>
      <c r="AB25" s="34">
        <v>15257.409212952994</v>
      </c>
      <c r="AC25" s="35">
        <v>617.4754125283099</v>
      </c>
      <c r="AD25" s="35">
        <v>980.4588759529579</v>
      </c>
      <c r="AE25" s="36">
        <v>0.10964332892998679</v>
      </c>
      <c r="AF25" s="36">
        <v>0.47669371579543313</v>
      </c>
      <c r="AG25" s="36">
        <v>0.41366295527458014</v>
      </c>
      <c r="AH25" s="37">
        <v>6.3386402197325822</v>
      </c>
      <c r="AI25" s="37">
        <v>9.1181118469700575</v>
      </c>
      <c r="AJ25" s="37">
        <v>6.6785969945610582</v>
      </c>
      <c r="AL25" s="9" t="s">
        <v>29</v>
      </c>
      <c r="AM25" s="23">
        <v>3</v>
      </c>
      <c r="AN25" s="24" t="s">
        <v>42</v>
      </c>
      <c r="AO25" s="32">
        <v>3048.2346045813829</v>
      </c>
      <c r="AP25" s="33">
        <v>683.58575098732422</v>
      </c>
      <c r="AQ25" s="33">
        <v>10763.362057461261</v>
      </c>
      <c r="AR25" s="34">
        <v>13811.596662042635</v>
      </c>
      <c r="AS25" s="35">
        <v>500.93504390310574</v>
      </c>
      <c r="AT25" s="35">
        <v>770.25136579490572</v>
      </c>
      <c r="AU25" s="36">
        <v>0.13323268541234196</v>
      </c>
      <c r="AV25" s="36">
        <v>0.47669371579543313</v>
      </c>
      <c r="AW25" s="36">
        <v>0.39007359879222497</v>
      </c>
      <c r="AX25" s="37">
        <v>7.2130730445241991</v>
      </c>
      <c r="AY25" s="37">
        <v>9.9579169426592991</v>
      </c>
      <c r="AZ25" s="37">
        <v>7.4738450924379709</v>
      </c>
      <c r="BB25" s="9" t="s">
        <v>29</v>
      </c>
      <c r="BC25" s="23">
        <v>3</v>
      </c>
      <c r="BD25" s="24" t="s">
        <v>42</v>
      </c>
      <c r="BE25" s="32" t="e">
        <v>#VALUE!</v>
      </c>
      <c r="BF25" s="33" t="s">
        <v>61</v>
      </c>
      <c r="BG25" s="33" t="s">
        <v>61</v>
      </c>
      <c r="BH25" s="34" t="s">
        <v>61</v>
      </c>
      <c r="BI25" s="35" t="s">
        <v>61</v>
      </c>
      <c r="BJ25" s="35" t="e">
        <v>#VALUE!</v>
      </c>
      <c r="BK25" s="36">
        <v>0</v>
      </c>
      <c r="BL25" s="36">
        <v>0</v>
      </c>
      <c r="BM25" s="36">
        <v>0</v>
      </c>
      <c r="BN25" s="37" t="e">
        <v>#VALUE!</v>
      </c>
      <c r="BO25" s="37" t="s">
        <v>61</v>
      </c>
      <c r="BP25" s="37" t="s">
        <v>61</v>
      </c>
      <c r="BR25" s="9" t="s">
        <v>29</v>
      </c>
      <c r="BS25" s="23">
        <v>3</v>
      </c>
      <c r="BT25" s="24" t="s">
        <v>42</v>
      </c>
      <c r="BU25" s="32" t="e">
        <v>#VALUE!</v>
      </c>
      <c r="BV25" s="33" t="s">
        <v>61</v>
      </c>
      <c r="BW25" s="33" t="s">
        <v>61</v>
      </c>
      <c r="BX25" s="34" t="s">
        <v>61</v>
      </c>
      <c r="BY25" s="35" t="s">
        <v>61</v>
      </c>
      <c r="BZ25" s="35" t="e">
        <v>#VALUE!</v>
      </c>
      <c r="CA25" s="36">
        <v>0</v>
      </c>
      <c r="CB25" s="36">
        <v>0</v>
      </c>
      <c r="CC25" s="36">
        <v>0</v>
      </c>
      <c r="CD25" s="37" t="e">
        <v>#VALUE!</v>
      </c>
      <c r="CE25" s="37" t="s">
        <v>61</v>
      </c>
      <c r="CF25" s="37" t="s">
        <v>61</v>
      </c>
      <c r="CH25" s="9"/>
      <c r="CI25" s="23"/>
      <c r="CJ25" s="24"/>
      <c r="CK25" s="32"/>
      <c r="CL25" s="33"/>
      <c r="CM25" s="33"/>
      <c r="CN25" s="34"/>
      <c r="CO25" s="35"/>
      <c r="CP25" s="35"/>
      <c r="CQ25" s="36"/>
      <c r="CR25" s="36"/>
      <c r="CS25" s="36"/>
      <c r="CT25" s="37"/>
      <c r="CU25" s="37"/>
      <c r="CV25" s="37"/>
      <c r="CX25" s="9" t="s">
        <v>29</v>
      </c>
      <c r="CY25" s="23">
        <v>3</v>
      </c>
      <c r="CZ25" s="24" t="s">
        <v>42</v>
      </c>
      <c r="DA25" s="32" t="e">
        <v>#VALUE!</v>
      </c>
      <c r="DB25" s="33" t="s">
        <v>61</v>
      </c>
      <c r="DC25" s="33" t="s">
        <v>61</v>
      </c>
      <c r="DD25" s="34" t="s">
        <v>61</v>
      </c>
      <c r="DE25" s="35" t="s">
        <v>61</v>
      </c>
      <c r="DF25" s="35" t="e">
        <v>#VALUE!</v>
      </c>
      <c r="DG25" s="36">
        <v>0</v>
      </c>
      <c r="DH25" s="36">
        <v>0</v>
      </c>
      <c r="DI25" s="36">
        <v>0</v>
      </c>
      <c r="DJ25" s="37" t="e">
        <v>#VALUE!</v>
      </c>
      <c r="DK25" s="37" t="s">
        <v>61</v>
      </c>
      <c r="DL25" s="37" t="s">
        <v>61</v>
      </c>
    </row>
    <row r="26" spans="1:116" x14ac:dyDescent="0.25">
      <c r="A26" s="65">
        <v>2015</v>
      </c>
      <c r="B26" s="65">
        <f>$B$2</f>
        <v>55</v>
      </c>
      <c r="J26" s="65">
        <v>2016</v>
      </c>
      <c r="K26" s="65">
        <f>$B$2</f>
        <v>55</v>
      </c>
      <c r="V26" s="19" t="s">
        <v>29</v>
      </c>
      <c r="W26" s="38">
        <v>4</v>
      </c>
      <c r="X26" s="39" t="s">
        <v>43</v>
      </c>
      <c r="Y26" s="40">
        <v>3176.0919179324346</v>
      </c>
      <c r="Z26" s="41">
        <v>745.93181065048259</v>
      </c>
      <c r="AA26" s="41">
        <v>11931.916034139702</v>
      </c>
      <c r="AB26" s="42">
        <v>15108.007952072161</v>
      </c>
      <c r="AC26" s="43">
        <v>502.46349854853736</v>
      </c>
      <c r="AD26" s="35">
        <v>1129.8601368337913</v>
      </c>
      <c r="AE26" s="44">
        <v>0.27156067182487259</v>
      </c>
      <c r="AF26" s="44">
        <v>6.4729194187582564E-2</v>
      </c>
      <c r="AG26" s="44">
        <v>0.66371013398754486</v>
      </c>
      <c r="AH26" s="45">
        <v>6.5213351419937471</v>
      </c>
      <c r="AI26" s="45">
        <v>12.393716394883914</v>
      </c>
      <c r="AJ26" s="45">
        <v>9.3075493350015979</v>
      </c>
      <c r="AL26" s="19" t="s">
        <v>29</v>
      </c>
      <c r="AM26" s="38">
        <v>4</v>
      </c>
      <c r="AN26" s="39" t="s">
        <v>43</v>
      </c>
      <c r="AO26" s="40">
        <v>3175.0376583851021</v>
      </c>
      <c r="AP26" s="41">
        <v>669.3130328483993</v>
      </c>
      <c r="AQ26" s="41">
        <v>10526.287241719554</v>
      </c>
      <c r="AR26" s="42">
        <v>13701.324900104735</v>
      </c>
      <c r="AS26" s="43">
        <v>396.06903410807973</v>
      </c>
      <c r="AT26" s="35">
        <v>880.52312773280573</v>
      </c>
      <c r="AU26" s="44">
        <v>0.33459143234572558</v>
      </c>
      <c r="AV26" s="44">
        <v>6.4729194187582564E-2</v>
      </c>
      <c r="AW26" s="44">
        <v>0.60067937346669187</v>
      </c>
      <c r="AX26" s="45">
        <v>7.4332812135679855</v>
      </c>
      <c r="AY26" s="45">
        <v>13.818562534737454</v>
      </c>
      <c r="AZ26" s="45">
        <v>10.498538260830653</v>
      </c>
      <c r="BB26" s="19" t="s">
        <v>29</v>
      </c>
      <c r="BC26" s="38">
        <v>4</v>
      </c>
      <c r="BD26" s="39" t="s">
        <v>43</v>
      </c>
      <c r="BE26" s="40" t="e">
        <v>#VALUE!</v>
      </c>
      <c r="BF26" s="41" t="s">
        <v>61</v>
      </c>
      <c r="BG26" s="41" t="s">
        <v>61</v>
      </c>
      <c r="BH26" s="42" t="s">
        <v>61</v>
      </c>
      <c r="BI26" s="43" t="s">
        <v>61</v>
      </c>
      <c r="BJ26" s="35" t="e">
        <v>#VALUE!</v>
      </c>
      <c r="BK26" s="44">
        <v>0</v>
      </c>
      <c r="BL26" s="44">
        <v>0</v>
      </c>
      <c r="BM26" s="44">
        <v>0</v>
      </c>
      <c r="BN26" s="45" t="e">
        <v>#VALUE!</v>
      </c>
      <c r="BO26" s="45" t="s">
        <v>61</v>
      </c>
      <c r="BP26" s="45" t="s">
        <v>61</v>
      </c>
      <c r="BR26" s="19" t="s">
        <v>29</v>
      </c>
      <c r="BS26" s="38">
        <v>4</v>
      </c>
      <c r="BT26" s="39" t="s">
        <v>43</v>
      </c>
      <c r="BU26" s="40" t="e">
        <v>#VALUE!</v>
      </c>
      <c r="BV26" s="41" t="s">
        <v>61</v>
      </c>
      <c r="BW26" s="41" t="s">
        <v>61</v>
      </c>
      <c r="BX26" s="42" t="s">
        <v>61</v>
      </c>
      <c r="BY26" s="43" t="s">
        <v>61</v>
      </c>
      <c r="BZ26" s="35" t="e">
        <v>#VALUE!</v>
      </c>
      <c r="CA26" s="44">
        <v>0</v>
      </c>
      <c r="CB26" s="44">
        <v>0</v>
      </c>
      <c r="CC26" s="44">
        <v>0</v>
      </c>
      <c r="CD26" s="45" t="e">
        <v>#VALUE!</v>
      </c>
      <c r="CE26" s="45" t="s">
        <v>61</v>
      </c>
      <c r="CF26" s="45" t="s">
        <v>61</v>
      </c>
      <c r="CH26" s="19"/>
      <c r="CI26" s="38"/>
      <c r="CJ26" s="39"/>
      <c r="CK26" s="40"/>
      <c r="CL26" s="41"/>
      <c r="CM26" s="41"/>
      <c r="CN26" s="42"/>
      <c r="CO26" s="43"/>
      <c r="CP26" s="35"/>
      <c r="CQ26" s="44"/>
      <c r="CR26" s="44"/>
      <c r="CS26" s="44"/>
      <c r="CT26" s="45"/>
      <c r="CU26" s="45"/>
      <c r="CV26" s="45"/>
      <c r="CX26" s="19" t="s">
        <v>29</v>
      </c>
      <c r="CY26" s="38">
        <v>4</v>
      </c>
      <c r="CZ26" s="39" t="s">
        <v>43</v>
      </c>
      <c r="DA26" s="40" t="e">
        <v>#VALUE!</v>
      </c>
      <c r="DB26" s="41" t="s">
        <v>61</v>
      </c>
      <c r="DC26" s="41" t="s">
        <v>61</v>
      </c>
      <c r="DD26" s="42" t="s">
        <v>61</v>
      </c>
      <c r="DE26" s="43" t="s">
        <v>61</v>
      </c>
      <c r="DF26" s="35" t="e">
        <v>#VALUE!</v>
      </c>
      <c r="DG26" s="44">
        <v>0</v>
      </c>
      <c r="DH26" s="44">
        <v>0</v>
      </c>
      <c r="DI26" s="44">
        <v>0</v>
      </c>
      <c r="DJ26" s="45" t="e">
        <v>#VALUE!</v>
      </c>
      <c r="DK26" s="45" t="s">
        <v>61</v>
      </c>
      <c r="DL26" s="45" t="s">
        <v>61</v>
      </c>
    </row>
    <row r="27" spans="1:11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  <c r="AL27" s="9" t="s">
        <v>31</v>
      </c>
      <c r="AM27" s="23">
        <v>0</v>
      </c>
      <c r="AN27" s="24" t="s">
        <v>44</v>
      </c>
      <c r="AO27" s="25">
        <v>1558.3676603654662</v>
      </c>
      <c r="AP27" s="26">
        <v>843.64470876952373</v>
      </c>
      <c r="AQ27" s="26">
        <v>13169.123314473365</v>
      </c>
      <c r="AR27" s="27">
        <v>14727.490974838809</v>
      </c>
      <c r="AS27" s="28" t="s">
        <v>30</v>
      </c>
      <c r="AT27" s="28" t="s">
        <v>30</v>
      </c>
      <c r="AU27" s="29" t="s">
        <v>30</v>
      </c>
      <c r="AV27" s="30">
        <v>1</v>
      </c>
      <c r="AW27" s="29" t="s">
        <v>30</v>
      </c>
      <c r="AX27" s="31"/>
      <c r="AY27" s="31"/>
      <c r="AZ27" s="31"/>
      <c r="BB27" s="9" t="s">
        <v>31</v>
      </c>
      <c r="BC27" s="23">
        <v>0</v>
      </c>
      <c r="BD27" s="24" t="s">
        <v>44</v>
      </c>
      <c r="BE27" s="25" t="e">
        <v>#VALUE!</v>
      </c>
      <c r="BF27" s="26" t="s">
        <v>61</v>
      </c>
      <c r="BG27" s="26" t="s">
        <v>61</v>
      </c>
      <c r="BH27" s="27" t="s">
        <v>61</v>
      </c>
      <c r="BI27" s="28" t="s">
        <v>30</v>
      </c>
      <c r="BJ27" s="28" t="s">
        <v>30</v>
      </c>
      <c r="BK27" s="29" t="s">
        <v>30</v>
      </c>
      <c r="BL27" s="30">
        <v>1</v>
      </c>
      <c r="BM27" s="29" t="s">
        <v>30</v>
      </c>
      <c r="BN27" s="31"/>
      <c r="BO27" s="31"/>
      <c r="BP27" s="31"/>
      <c r="BR27" s="9" t="s">
        <v>31</v>
      </c>
      <c r="BS27" s="23">
        <v>0</v>
      </c>
      <c r="BT27" s="24" t="s">
        <v>44</v>
      </c>
      <c r="BU27" s="25" t="e">
        <v>#VALUE!</v>
      </c>
      <c r="BV27" s="26" t="s">
        <v>61</v>
      </c>
      <c r="BW27" s="26" t="s">
        <v>61</v>
      </c>
      <c r="BX27" s="27" t="s">
        <v>61</v>
      </c>
      <c r="BY27" s="28" t="s">
        <v>30</v>
      </c>
      <c r="BZ27" s="28" t="s">
        <v>30</v>
      </c>
      <c r="CA27" s="29" t="s">
        <v>30</v>
      </c>
      <c r="CB27" s="30">
        <v>1</v>
      </c>
      <c r="CC27" s="29" t="s">
        <v>30</v>
      </c>
      <c r="CD27" s="31"/>
      <c r="CE27" s="31"/>
      <c r="CF27" s="31"/>
      <c r="CH27" s="9"/>
      <c r="CI27" s="23"/>
      <c r="CJ27" s="24"/>
      <c r="CK27" s="25"/>
      <c r="CL27" s="26"/>
      <c r="CM27" s="26"/>
      <c r="CN27" s="27"/>
      <c r="CO27" s="28"/>
      <c r="CP27" s="28"/>
      <c r="CQ27" s="29"/>
      <c r="CR27" s="30"/>
      <c r="CS27" s="29"/>
      <c r="CT27" s="31"/>
      <c r="CU27" s="31"/>
      <c r="CV27" s="31"/>
      <c r="CX27" s="9" t="s">
        <v>31</v>
      </c>
      <c r="CY27" s="23">
        <v>0</v>
      </c>
      <c r="CZ27" s="24" t="s">
        <v>44</v>
      </c>
      <c r="DA27" s="25" t="e">
        <v>#VALUE!</v>
      </c>
      <c r="DB27" s="26" t="s">
        <v>61</v>
      </c>
      <c r="DC27" s="26" t="s">
        <v>61</v>
      </c>
      <c r="DD27" s="27" t="s">
        <v>61</v>
      </c>
      <c r="DE27" s="28" t="s">
        <v>30</v>
      </c>
      <c r="DF27" s="28" t="s">
        <v>30</v>
      </c>
      <c r="DG27" s="29" t="s">
        <v>30</v>
      </c>
      <c r="DH27" s="30">
        <v>1</v>
      </c>
      <c r="DI27" s="29" t="s">
        <v>30</v>
      </c>
      <c r="DJ27" s="31"/>
      <c r="DK27" s="31"/>
      <c r="DL27" s="31"/>
    </row>
    <row r="28" spans="1:116" ht="15" customHeight="1" x14ac:dyDescent="0.25">
      <c r="A28" s="160" t="s">
        <v>0</v>
      </c>
      <c r="B28" s="160" t="s">
        <v>1</v>
      </c>
      <c r="C28" s="134" t="s">
        <v>3</v>
      </c>
      <c r="D28" s="134"/>
      <c r="E28" s="134"/>
      <c r="F28" s="134"/>
      <c r="G28" s="159" t="s">
        <v>70</v>
      </c>
      <c r="H28" s="159" t="s">
        <v>72</v>
      </c>
      <c r="J28" s="160" t="s">
        <v>0</v>
      </c>
      <c r="K28" s="160" t="s">
        <v>1</v>
      </c>
      <c r="L28" s="134" t="s">
        <v>3</v>
      </c>
      <c r="M28" s="134"/>
      <c r="N28" s="134"/>
      <c r="O28" s="134"/>
      <c r="P28" s="159" t="s">
        <v>70</v>
      </c>
      <c r="Q28" s="159" t="s">
        <v>72</v>
      </c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  <c r="AL28" s="9" t="s">
        <v>31</v>
      </c>
      <c r="AM28" s="23">
        <v>1</v>
      </c>
      <c r="AN28" s="24" t="s">
        <v>45</v>
      </c>
      <c r="AO28" s="32">
        <v>1710.5867164627625</v>
      </c>
      <c r="AP28" s="33">
        <v>749.4926854435231</v>
      </c>
      <c r="AQ28" s="33">
        <v>11758.831313036349</v>
      </c>
      <c r="AR28" s="34">
        <v>13469.418029499126</v>
      </c>
      <c r="AS28" s="35">
        <v>1208.5193932783466</v>
      </c>
      <c r="AT28" s="35">
        <v>1258.0729453396834</v>
      </c>
      <c r="AU28" s="36">
        <v>5.3186314253283608E-2</v>
      </c>
      <c r="AV28" s="36">
        <v>0.3815469434084644</v>
      </c>
      <c r="AW28" s="36">
        <v>0.56526674233825203</v>
      </c>
      <c r="AX28" s="37">
        <v>1.6167369613528009</v>
      </c>
      <c r="AY28" s="37">
        <v>4.1038662950004268</v>
      </c>
      <c r="AZ28" s="37">
        <v>1.2378025217252171</v>
      </c>
      <c r="BB28" s="9" t="s">
        <v>31</v>
      </c>
      <c r="BC28" s="23">
        <v>1</v>
      </c>
      <c r="BD28" s="24" t="s">
        <v>45</v>
      </c>
      <c r="BE28" s="32" t="e">
        <v>#VALUE!</v>
      </c>
      <c r="BF28" s="33" t="s">
        <v>61</v>
      </c>
      <c r="BG28" s="33" t="s">
        <v>61</v>
      </c>
      <c r="BH28" s="34" t="s">
        <v>61</v>
      </c>
      <c r="BI28" s="35" t="s">
        <v>61</v>
      </c>
      <c r="BJ28" s="35" t="e">
        <v>#VALUE!</v>
      </c>
      <c r="BK28" s="36">
        <v>0</v>
      </c>
      <c r="BL28" s="36">
        <v>0</v>
      </c>
      <c r="BM28" s="36">
        <v>0</v>
      </c>
      <c r="BN28" s="37" t="e">
        <v>#VALUE!</v>
      </c>
      <c r="BO28" s="37" t="s">
        <v>61</v>
      </c>
      <c r="BP28" s="37" t="s">
        <v>61</v>
      </c>
      <c r="BR28" s="9" t="s">
        <v>31</v>
      </c>
      <c r="BS28" s="23">
        <v>1</v>
      </c>
      <c r="BT28" s="24" t="s">
        <v>45</v>
      </c>
      <c r="BU28" s="32" t="e">
        <v>#VALUE!</v>
      </c>
      <c r="BV28" s="33" t="s">
        <v>61</v>
      </c>
      <c r="BW28" s="33" t="s">
        <v>61</v>
      </c>
      <c r="BX28" s="34" t="s">
        <v>61</v>
      </c>
      <c r="BY28" s="35" t="s">
        <v>61</v>
      </c>
      <c r="BZ28" s="35" t="e">
        <v>#VALUE!</v>
      </c>
      <c r="CA28" s="36">
        <v>0</v>
      </c>
      <c r="CB28" s="36">
        <v>0</v>
      </c>
      <c r="CC28" s="36">
        <v>0</v>
      </c>
      <c r="CD28" s="37" t="e">
        <v>#VALUE!</v>
      </c>
      <c r="CE28" s="37" t="s">
        <v>61</v>
      </c>
      <c r="CF28" s="37" t="s">
        <v>61</v>
      </c>
      <c r="CH28" s="9"/>
      <c r="CI28" s="23"/>
      <c r="CJ28" s="24"/>
      <c r="CK28" s="32"/>
      <c r="CL28" s="33"/>
      <c r="CM28" s="33"/>
      <c r="CN28" s="34"/>
      <c r="CO28" s="35"/>
      <c r="CP28" s="35"/>
      <c r="CQ28" s="36"/>
      <c r="CR28" s="36"/>
      <c r="CS28" s="36"/>
      <c r="CT28" s="37"/>
      <c r="CU28" s="37"/>
      <c r="CV28" s="37"/>
      <c r="CX28" s="9" t="s">
        <v>31</v>
      </c>
      <c r="CY28" s="23">
        <v>1</v>
      </c>
      <c r="CZ28" s="24" t="s">
        <v>45</v>
      </c>
      <c r="DA28" s="32" t="e">
        <v>#VALUE!</v>
      </c>
      <c r="DB28" s="33" t="s">
        <v>61</v>
      </c>
      <c r="DC28" s="33" t="s">
        <v>61</v>
      </c>
      <c r="DD28" s="34" t="s">
        <v>61</v>
      </c>
      <c r="DE28" s="35" t="s">
        <v>61</v>
      </c>
      <c r="DF28" s="35" t="e">
        <v>#VALUE!</v>
      </c>
      <c r="DG28" s="36">
        <v>0</v>
      </c>
      <c r="DH28" s="36">
        <v>0</v>
      </c>
      <c r="DI28" s="36">
        <v>0</v>
      </c>
      <c r="DJ28" s="37" t="e">
        <v>#VALUE!</v>
      </c>
      <c r="DK28" s="37" t="s">
        <v>61</v>
      </c>
      <c r="DL28" s="37" t="s">
        <v>61</v>
      </c>
    </row>
    <row r="29" spans="1:116" ht="15" customHeight="1" x14ac:dyDescent="0.25">
      <c r="A29" s="160"/>
      <c r="B29" s="160"/>
      <c r="C29" s="60" t="s">
        <v>2</v>
      </c>
      <c r="D29" s="57" t="s">
        <v>63</v>
      </c>
      <c r="E29" s="57" t="s">
        <v>85</v>
      </c>
      <c r="F29" s="57" t="s">
        <v>86</v>
      </c>
      <c r="G29" s="159"/>
      <c r="H29" s="159"/>
      <c r="J29" s="160"/>
      <c r="K29" s="160"/>
      <c r="L29" s="60" t="s">
        <v>2</v>
      </c>
      <c r="M29" s="57" t="s">
        <v>63</v>
      </c>
      <c r="N29" s="57" t="s">
        <v>85</v>
      </c>
      <c r="O29" s="57" t="s">
        <v>86</v>
      </c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  <c r="AL29" s="9" t="s">
        <v>31</v>
      </c>
      <c r="AM29" s="23">
        <v>2</v>
      </c>
      <c r="AN29" s="24" t="s">
        <v>46</v>
      </c>
      <c r="AO29" s="32">
        <v>1843.3865645052147</v>
      </c>
      <c r="AP29" s="33">
        <v>728.73790254347205</v>
      </c>
      <c r="AQ29" s="33">
        <v>11442.557089704718</v>
      </c>
      <c r="AR29" s="34">
        <v>13285.943654209952</v>
      </c>
      <c r="AS29" s="35">
        <v>1154.975684637496</v>
      </c>
      <c r="AT29" s="35">
        <v>1441.5473206288571</v>
      </c>
      <c r="AU29" s="36">
        <v>0.10264310037295281</v>
      </c>
      <c r="AV29" s="36">
        <v>0.23171720447543376</v>
      </c>
      <c r="AW29" s="36">
        <v>0.66563969515161348</v>
      </c>
      <c r="AX29" s="37">
        <v>2.4804353501831895</v>
      </c>
      <c r="AY29" s="37">
        <v>6.6932997580356659</v>
      </c>
      <c r="AZ29" s="37">
        <v>3.3014605332484486</v>
      </c>
      <c r="BB29" s="9" t="s">
        <v>31</v>
      </c>
      <c r="BC29" s="23">
        <v>2</v>
      </c>
      <c r="BD29" s="24" t="s">
        <v>46</v>
      </c>
      <c r="BE29" s="32" t="e">
        <v>#VALUE!</v>
      </c>
      <c r="BF29" s="33" t="s">
        <v>61</v>
      </c>
      <c r="BG29" s="33" t="s">
        <v>61</v>
      </c>
      <c r="BH29" s="34" t="s">
        <v>61</v>
      </c>
      <c r="BI29" s="35" t="s">
        <v>61</v>
      </c>
      <c r="BJ29" s="35" t="e">
        <v>#VALUE!</v>
      </c>
      <c r="BK29" s="36">
        <v>0</v>
      </c>
      <c r="BL29" s="36">
        <v>0</v>
      </c>
      <c r="BM29" s="36">
        <v>0</v>
      </c>
      <c r="BN29" s="37" t="e">
        <v>#VALUE!</v>
      </c>
      <c r="BO29" s="37" t="s">
        <v>61</v>
      </c>
      <c r="BP29" s="37" t="s">
        <v>61</v>
      </c>
      <c r="BR29" s="9" t="s">
        <v>31</v>
      </c>
      <c r="BS29" s="23">
        <v>2</v>
      </c>
      <c r="BT29" s="24" t="s">
        <v>46</v>
      </c>
      <c r="BU29" s="32" t="e">
        <v>#VALUE!</v>
      </c>
      <c r="BV29" s="33" t="s">
        <v>61</v>
      </c>
      <c r="BW29" s="33" t="s">
        <v>61</v>
      </c>
      <c r="BX29" s="34" t="s">
        <v>61</v>
      </c>
      <c r="BY29" s="35" t="s">
        <v>61</v>
      </c>
      <c r="BZ29" s="35" t="e">
        <v>#VALUE!</v>
      </c>
      <c r="CA29" s="36">
        <v>0</v>
      </c>
      <c r="CB29" s="36">
        <v>0</v>
      </c>
      <c r="CC29" s="36">
        <v>0</v>
      </c>
      <c r="CD29" s="37" t="e">
        <v>#VALUE!</v>
      </c>
      <c r="CE29" s="37" t="s">
        <v>61</v>
      </c>
      <c r="CF29" s="37" t="s">
        <v>61</v>
      </c>
      <c r="CH29" s="9"/>
      <c r="CI29" s="23"/>
      <c r="CJ29" s="24"/>
      <c r="CK29" s="32"/>
      <c r="CL29" s="33"/>
      <c r="CM29" s="33"/>
      <c r="CN29" s="34"/>
      <c r="CO29" s="35"/>
      <c r="CP29" s="35"/>
      <c r="CQ29" s="36"/>
      <c r="CR29" s="36"/>
      <c r="CS29" s="36"/>
      <c r="CT29" s="37"/>
      <c r="CU29" s="37"/>
      <c r="CV29" s="37"/>
      <c r="CX29" s="9" t="s">
        <v>31</v>
      </c>
      <c r="CY29" s="23">
        <v>2</v>
      </c>
      <c r="CZ29" s="24" t="s">
        <v>46</v>
      </c>
      <c r="DA29" s="32" t="e">
        <v>#VALUE!</v>
      </c>
      <c r="DB29" s="33" t="s">
        <v>61</v>
      </c>
      <c r="DC29" s="33" t="s">
        <v>61</v>
      </c>
      <c r="DD29" s="34" t="s">
        <v>61</v>
      </c>
      <c r="DE29" s="35" t="s">
        <v>61</v>
      </c>
      <c r="DF29" s="35" t="e">
        <v>#VALUE!</v>
      </c>
      <c r="DG29" s="36">
        <v>0</v>
      </c>
      <c r="DH29" s="36">
        <v>0</v>
      </c>
      <c r="DI29" s="36">
        <v>0</v>
      </c>
      <c r="DJ29" s="37" t="e">
        <v>#VALUE!</v>
      </c>
      <c r="DK29" s="37" t="s">
        <v>61</v>
      </c>
      <c r="DL29" s="37" t="s">
        <v>61</v>
      </c>
    </row>
    <row r="30" spans="1:116" x14ac:dyDescent="0.25">
      <c r="A30" s="134" t="s">
        <v>64</v>
      </c>
      <c r="B30" s="134"/>
      <c r="C30" s="134"/>
      <c r="D30" s="134"/>
      <c r="E30" s="134"/>
      <c r="F30" s="134"/>
      <c r="G30" s="134"/>
      <c r="H30" s="134"/>
      <c r="J30" s="134" t="s">
        <v>64</v>
      </c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  <c r="AL30" s="9" t="s">
        <v>31</v>
      </c>
      <c r="AM30" s="23">
        <v>3</v>
      </c>
      <c r="AN30" s="24" t="s">
        <v>47</v>
      </c>
      <c r="AO30" s="32">
        <v>1889.7218028580719</v>
      </c>
      <c r="AP30" s="33">
        <v>725.13771258214774</v>
      </c>
      <c r="AQ30" s="33">
        <v>11385.165470463802</v>
      </c>
      <c r="AR30" s="34">
        <v>13274.887273321838</v>
      </c>
      <c r="AS30" s="35">
        <v>901.26327924819793</v>
      </c>
      <c r="AT30" s="35">
        <v>1452.6037015169713</v>
      </c>
      <c r="AU30" s="36">
        <v>0.26236419652991733</v>
      </c>
      <c r="AV30" s="36">
        <v>3.2430679422733905E-3</v>
      </c>
      <c r="AW30" s="36">
        <v>0.73439273552780926</v>
      </c>
      <c r="AX30" s="37">
        <v>2.7960724105156527</v>
      </c>
      <c r="AY30" s="37">
        <v>8.8130714246151456</v>
      </c>
      <c r="AZ30" s="37">
        <v>4.6202579535592836</v>
      </c>
      <c r="BB30" s="9" t="s">
        <v>31</v>
      </c>
      <c r="BC30" s="23">
        <v>3</v>
      </c>
      <c r="BD30" s="24" t="s">
        <v>47</v>
      </c>
      <c r="BE30" s="32" t="e">
        <v>#VALUE!</v>
      </c>
      <c r="BF30" s="33" t="s">
        <v>61</v>
      </c>
      <c r="BG30" s="33" t="s">
        <v>61</v>
      </c>
      <c r="BH30" s="34" t="s">
        <v>61</v>
      </c>
      <c r="BI30" s="35" t="s">
        <v>61</v>
      </c>
      <c r="BJ30" s="35" t="e">
        <v>#VALUE!</v>
      </c>
      <c r="BK30" s="36">
        <v>0</v>
      </c>
      <c r="BL30" s="36">
        <v>0</v>
      </c>
      <c r="BM30" s="36">
        <v>0</v>
      </c>
      <c r="BN30" s="37" t="e">
        <v>#VALUE!</v>
      </c>
      <c r="BO30" s="37" t="s">
        <v>61</v>
      </c>
      <c r="BP30" s="37" t="s">
        <v>61</v>
      </c>
      <c r="BR30" s="9" t="s">
        <v>31</v>
      </c>
      <c r="BS30" s="23">
        <v>3</v>
      </c>
      <c r="BT30" s="24" t="s">
        <v>47</v>
      </c>
      <c r="BU30" s="32" t="e">
        <v>#VALUE!</v>
      </c>
      <c r="BV30" s="33" t="s">
        <v>61</v>
      </c>
      <c r="BW30" s="33" t="s">
        <v>61</v>
      </c>
      <c r="BX30" s="34" t="s">
        <v>61</v>
      </c>
      <c r="BY30" s="35" t="s">
        <v>61</v>
      </c>
      <c r="BZ30" s="35" t="e">
        <v>#VALUE!</v>
      </c>
      <c r="CA30" s="36">
        <v>0</v>
      </c>
      <c r="CB30" s="36">
        <v>0</v>
      </c>
      <c r="CC30" s="36">
        <v>0</v>
      </c>
      <c r="CD30" s="37" t="e">
        <v>#VALUE!</v>
      </c>
      <c r="CE30" s="37" t="s">
        <v>61</v>
      </c>
      <c r="CF30" s="37" t="s">
        <v>61</v>
      </c>
      <c r="CH30" s="9"/>
      <c r="CI30" s="23"/>
      <c r="CJ30" s="24"/>
      <c r="CK30" s="32"/>
      <c r="CL30" s="33"/>
      <c r="CM30" s="33"/>
      <c r="CN30" s="34"/>
      <c r="CO30" s="35"/>
      <c r="CP30" s="35"/>
      <c r="CQ30" s="36"/>
      <c r="CR30" s="36"/>
      <c r="CS30" s="36"/>
      <c r="CT30" s="37"/>
      <c r="CU30" s="37"/>
      <c r="CV30" s="37"/>
      <c r="CX30" s="9" t="s">
        <v>31</v>
      </c>
      <c r="CY30" s="23">
        <v>3</v>
      </c>
      <c r="CZ30" s="24" t="s">
        <v>47</v>
      </c>
      <c r="DA30" s="32" t="e">
        <v>#VALUE!</v>
      </c>
      <c r="DB30" s="33" t="s">
        <v>61</v>
      </c>
      <c r="DC30" s="33" t="s">
        <v>61</v>
      </c>
      <c r="DD30" s="34" t="s">
        <v>61</v>
      </c>
      <c r="DE30" s="35" t="s">
        <v>61</v>
      </c>
      <c r="DF30" s="35" t="e">
        <v>#VALUE!</v>
      </c>
      <c r="DG30" s="36">
        <v>0</v>
      </c>
      <c r="DH30" s="36">
        <v>0</v>
      </c>
      <c r="DI30" s="36">
        <v>0</v>
      </c>
      <c r="DJ30" s="37" t="e">
        <v>#VALUE!</v>
      </c>
      <c r="DK30" s="37" t="s">
        <v>61</v>
      </c>
      <c r="DL30" s="37" t="s">
        <v>61</v>
      </c>
    </row>
    <row r="31" spans="1:116" x14ac:dyDescent="0.25">
      <c r="A31" s="2">
        <v>0</v>
      </c>
      <c r="B31" s="3">
        <v>0.8</v>
      </c>
      <c r="C31" s="61" t="str">
        <f>BI37</f>
        <v>NA</v>
      </c>
      <c r="D31" s="58" t="str">
        <f>BK37</f>
        <v>NA</v>
      </c>
      <c r="E31" s="58">
        <f t="shared" ref="E31:F31" si="30">BL37</f>
        <v>1</v>
      </c>
      <c r="F31" s="58" t="str">
        <f t="shared" si="30"/>
        <v>NA</v>
      </c>
      <c r="G31" s="68" t="s">
        <v>30</v>
      </c>
      <c r="H31" s="68" t="s">
        <v>30</v>
      </c>
      <c r="J31" s="2">
        <v>0</v>
      </c>
      <c r="K31" s="3">
        <v>0.8</v>
      </c>
      <c r="L31" s="61" t="str">
        <f>BY37</f>
        <v>NA</v>
      </c>
      <c r="M31" s="58" t="str">
        <f>CA37</f>
        <v>NA</v>
      </c>
      <c r="N31" s="58">
        <f t="shared" ref="N31:O35" si="31">CB37</f>
        <v>1</v>
      </c>
      <c r="O31" s="58" t="str">
        <f t="shared" si="31"/>
        <v>NA</v>
      </c>
      <c r="P31" s="68" t="s">
        <v>30</v>
      </c>
      <c r="Q31" s="68" t="s">
        <v>30</v>
      </c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  <c r="AL31" s="47" t="s">
        <v>48</v>
      </c>
      <c r="AM31" s="5"/>
      <c r="AN31" s="5"/>
      <c r="AO31" s="5"/>
      <c r="AP31" s="5" t="s">
        <v>32</v>
      </c>
      <c r="AQ31" s="5"/>
      <c r="AR31" s="5"/>
      <c r="AS31" s="5"/>
      <c r="AT31" s="5"/>
      <c r="AU31" s="49"/>
      <c r="AV31" s="5"/>
      <c r="AW31" s="5"/>
      <c r="AX31" s="5"/>
      <c r="AY31" s="5"/>
      <c r="AZ31" s="5"/>
      <c r="BB31" s="47" t="s">
        <v>48</v>
      </c>
      <c r="BC31" s="5"/>
      <c r="BD31" s="5"/>
      <c r="BE31" s="5"/>
      <c r="BF31" s="5" t="s">
        <v>32</v>
      </c>
      <c r="BG31" s="5"/>
      <c r="BH31" s="5"/>
      <c r="BI31" s="5"/>
      <c r="BJ31" s="5"/>
      <c r="BK31" s="49"/>
      <c r="BL31" s="5"/>
      <c r="BM31" s="5"/>
      <c r="BN31" s="5"/>
      <c r="BO31" s="5"/>
      <c r="BP31" s="5"/>
      <c r="BR31" s="47" t="s">
        <v>48</v>
      </c>
      <c r="BS31" s="5"/>
      <c r="BT31" s="5"/>
      <c r="BU31" s="5"/>
      <c r="BV31" s="5" t="s">
        <v>32</v>
      </c>
      <c r="BW31" s="5"/>
      <c r="BX31" s="5"/>
      <c r="BY31" s="5"/>
      <c r="BZ31" s="5"/>
      <c r="CA31" s="49"/>
      <c r="CB31" s="5"/>
      <c r="CC31" s="5"/>
      <c r="CD31" s="5"/>
      <c r="CE31" s="5"/>
      <c r="CF31" s="5"/>
      <c r="CH31" s="47"/>
      <c r="CI31" s="5"/>
      <c r="CJ31" s="5"/>
      <c r="CK31" s="5"/>
      <c r="CL31" s="5"/>
      <c r="CM31" s="5"/>
      <c r="CN31" s="5"/>
      <c r="CO31" s="5"/>
      <c r="CP31" s="5"/>
      <c r="CQ31" s="49"/>
      <c r="CR31" s="5"/>
      <c r="CS31" s="5"/>
      <c r="CT31" s="5"/>
      <c r="CU31" s="5"/>
      <c r="CV31" s="5"/>
      <c r="CX31" s="47" t="s">
        <v>48</v>
      </c>
      <c r="CY31" s="5"/>
      <c r="CZ31" s="5"/>
      <c r="DA31" s="5"/>
      <c r="DB31" s="5" t="s">
        <v>32</v>
      </c>
      <c r="DC31" s="5"/>
      <c r="DD31" s="5"/>
      <c r="DE31" s="5"/>
      <c r="DF31" s="5"/>
      <c r="DG31" s="49"/>
      <c r="DH31" s="5"/>
      <c r="DI31" s="5"/>
      <c r="DJ31" s="5"/>
      <c r="DK31" s="5"/>
      <c r="DL31" s="5"/>
    </row>
    <row r="32" spans="1:116" x14ac:dyDescent="0.25">
      <c r="A32" s="2">
        <v>1</v>
      </c>
      <c r="B32" s="3">
        <v>0.9</v>
      </c>
      <c r="C32" s="61">
        <f>BI38</f>
        <v>347.69603407936984</v>
      </c>
      <c r="D32" s="58">
        <f>BK38</f>
        <v>0.12770000000000001</v>
      </c>
      <c r="E32" s="58">
        <f t="shared" ref="E32:F32" si="32">BL38</f>
        <v>0.72629999999999995</v>
      </c>
      <c r="F32" s="58">
        <f t="shared" si="32"/>
        <v>0.14599999999999999</v>
      </c>
      <c r="G32" s="68">
        <f>BN38</f>
        <v>10.295970894328434</v>
      </c>
      <c r="H32" s="68">
        <f>BO38</f>
        <v>21.929533539588274</v>
      </c>
      <c r="J32" s="2">
        <v>1</v>
      </c>
      <c r="K32" s="3">
        <v>0.9</v>
      </c>
      <c r="L32" s="61">
        <f t="shared" ref="L32:L35" si="33">BY38</f>
        <v>345.61444554209243</v>
      </c>
      <c r="M32" s="58">
        <f t="shared" ref="M32:M35" si="34">CA38</f>
        <v>0.13159999999999999</v>
      </c>
      <c r="N32" s="58">
        <f t="shared" si="31"/>
        <v>0.72629999999999995</v>
      </c>
      <c r="O32" s="58">
        <f t="shared" si="31"/>
        <v>0.1421</v>
      </c>
      <c r="P32" s="68">
        <f>CD38</f>
        <v>11.148135294816409</v>
      </c>
      <c r="Q32" s="68">
        <f>CE38</f>
        <v>24.192081424316033</v>
      </c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x14ac:dyDescent="0.25">
      <c r="A33" s="2">
        <v>2</v>
      </c>
      <c r="B33" s="3">
        <v>0.92</v>
      </c>
      <c r="C33" s="61">
        <f>BI39</f>
        <v>397.01539158994086</v>
      </c>
      <c r="D33" s="58">
        <f>BK39</f>
        <v>0.1239</v>
      </c>
      <c r="E33" s="58">
        <f t="shared" ref="E33:F33" si="35">BL39</f>
        <v>0.70409999999999995</v>
      </c>
      <c r="F33" s="58">
        <f t="shared" si="35"/>
        <v>0.17199999999999999</v>
      </c>
      <c r="G33" s="68">
        <f t="shared" ref="G33:H35" si="36">BN39</f>
        <v>9.5866688466695908</v>
      </c>
      <c r="H33" s="68">
        <f t="shared" si="36"/>
        <v>19.302142978908389</v>
      </c>
      <c r="J33" s="2">
        <v>2</v>
      </c>
      <c r="K33" s="3">
        <v>0.92</v>
      </c>
      <c r="L33" s="61">
        <f t="shared" si="33"/>
        <v>382.92988753567431</v>
      </c>
      <c r="M33" s="58">
        <f t="shared" si="34"/>
        <v>0.13100000000000001</v>
      </c>
      <c r="N33" s="58">
        <f t="shared" si="31"/>
        <v>0.70409999999999995</v>
      </c>
      <c r="O33" s="58">
        <f t="shared" si="31"/>
        <v>0.16489999999999999</v>
      </c>
      <c r="P33" s="68">
        <f t="shared" ref="P33:Q35" si="37">CD39</f>
        <v>10.419806878748579</v>
      </c>
      <c r="Q33" s="68">
        <f t="shared" si="37"/>
        <v>21.327777529439455</v>
      </c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  <c r="AL33" s="4" t="s">
        <v>34</v>
      </c>
      <c r="AM33" s="5"/>
      <c r="AN33" s="5"/>
      <c r="AO33" s="5"/>
      <c r="AP33" s="5"/>
      <c r="AQ33" s="5"/>
      <c r="AR33" s="5"/>
      <c r="AS33" s="5"/>
      <c r="AT33" s="5"/>
      <c r="AU33" s="6" t="s">
        <v>6</v>
      </c>
      <c r="AV33" s="5"/>
      <c r="AW33" s="5"/>
      <c r="AX33" s="5"/>
      <c r="AY33" s="5"/>
      <c r="AZ33" s="5"/>
      <c r="BB33" s="4" t="s">
        <v>34</v>
      </c>
      <c r="BC33" s="5"/>
      <c r="BD33" s="5"/>
      <c r="BE33" s="5"/>
      <c r="BF33" s="5"/>
      <c r="BG33" s="5"/>
      <c r="BH33" s="5"/>
      <c r="BI33" s="5"/>
      <c r="BJ33" s="5"/>
      <c r="BK33" s="6" t="s">
        <v>6</v>
      </c>
      <c r="BL33" s="5"/>
      <c r="BM33" s="5"/>
      <c r="BN33" s="5"/>
      <c r="BO33" s="5"/>
      <c r="BP33" s="5"/>
      <c r="BR33" s="4" t="s">
        <v>34</v>
      </c>
      <c r="BS33" s="5"/>
      <c r="BT33" s="5"/>
      <c r="BU33" s="5"/>
      <c r="BV33" s="5"/>
      <c r="BW33" s="5"/>
      <c r="BX33" s="5"/>
      <c r="BY33" s="5"/>
      <c r="BZ33" s="5"/>
      <c r="CA33" s="6" t="s">
        <v>6</v>
      </c>
      <c r="CB33" s="5"/>
      <c r="CC33" s="5"/>
      <c r="CD33" s="5"/>
      <c r="CE33" s="5"/>
      <c r="CF33" s="5"/>
      <c r="CH33" s="4"/>
      <c r="CI33" s="5"/>
      <c r="CJ33" s="5"/>
      <c r="CK33" s="5"/>
      <c r="CL33" s="5"/>
      <c r="CM33" s="5"/>
      <c r="CN33" s="5"/>
      <c r="CO33" s="5"/>
      <c r="CP33" s="5"/>
      <c r="CQ33" s="6"/>
      <c r="CR33" s="5"/>
      <c r="CS33" s="5"/>
      <c r="CT33" s="5"/>
      <c r="CU33" s="5"/>
      <c r="CV33" s="5"/>
      <c r="CX33" s="4" t="s">
        <v>34</v>
      </c>
      <c r="CY33" s="5"/>
      <c r="CZ33" s="5"/>
      <c r="DA33" s="5"/>
      <c r="DB33" s="5"/>
      <c r="DC33" s="5"/>
      <c r="DD33" s="5"/>
      <c r="DE33" s="5"/>
      <c r="DF33" s="5"/>
      <c r="DG33" s="6" t="s">
        <v>6</v>
      </c>
      <c r="DH33" s="5"/>
      <c r="DI33" s="5"/>
      <c r="DJ33" s="5"/>
      <c r="DK33" s="5"/>
      <c r="DL33" s="5"/>
    </row>
    <row r="34" spans="1:116" x14ac:dyDescent="0.25">
      <c r="A34" s="2">
        <v>3</v>
      </c>
      <c r="B34" s="3">
        <v>0.95</v>
      </c>
      <c r="C34" s="61">
        <f>BI40</f>
        <v>369.94677151055851</v>
      </c>
      <c r="D34" s="58">
        <f>BK40</f>
        <v>0.1666</v>
      </c>
      <c r="E34" s="58">
        <f t="shared" ref="E34:F34" si="38">BL40</f>
        <v>0.62009999999999998</v>
      </c>
      <c r="F34" s="58">
        <f t="shared" si="38"/>
        <v>0.21329999999999999</v>
      </c>
      <c r="G34" s="68">
        <f t="shared" si="36"/>
        <v>9.9824617674267238</v>
      </c>
      <c r="H34" s="68">
        <f t="shared" si="36"/>
        <v>17.034863546993353</v>
      </c>
      <c r="J34" s="2">
        <v>3</v>
      </c>
      <c r="K34" s="3">
        <v>0.95</v>
      </c>
      <c r="L34" s="61">
        <f t="shared" si="33"/>
        <v>345.87963158087956</v>
      </c>
      <c r="M34" s="58">
        <f t="shared" si="34"/>
        <v>0.17599999999999999</v>
      </c>
      <c r="N34" s="58">
        <f t="shared" si="31"/>
        <v>0.62009999999999998</v>
      </c>
      <c r="O34" s="58">
        <f t="shared" si="31"/>
        <v>0.2039</v>
      </c>
      <c r="P34" s="68">
        <f t="shared" si="37"/>
        <v>10.924084179367842</v>
      </c>
      <c r="Q34" s="68">
        <f t="shared" si="37"/>
        <v>18.644331449490501</v>
      </c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  <c r="AL34" s="8"/>
      <c r="AM34" s="9"/>
      <c r="AN34" s="9"/>
      <c r="AO34" s="10" t="s">
        <v>7</v>
      </c>
      <c r="AP34" s="10"/>
      <c r="AQ34" s="10"/>
      <c r="AR34" s="10"/>
      <c r="AS34" s="10"/>
      <c r="AT34" s="10"/>
      <c r="AU34" s="10"/>
      <c r="AV34" s="10"/>
      <c r="AW34" s="11"/>
      <c r="AX34" s="12"/>
      <c r="AY34" s="12" t="s">
        <v>8</v>
      </c>
      <c r="AZ34" s="12"/>
      <c r="BB34" s="8"/>
      <c r="BC34" s="9"/>
      <c r="BD34" s="9"/>
      <c r="BE34" s="10" t="s">
        <v>7</v>
      </c>
      <c r="BF34" s="10"/>
      <c r="BG34" s="10"/>
      <c r="BH34" s="10"/>
      <c r="BI34" s="10"/>
      <c r="BJ34" s="10"/>
      <c r="BK34" s="10"/>
      <c r="BL34" s="10"/>
      <c r="BM34" s="11"/>
      <c r="BN34" s="12"/>
      <c r="BO34" s="12" t="s">
        <v>8</v>
      </c>
      <c r="BP34" s="12"/>
      <c r="BR34" s="8"/>
      <c r="BS34" s="9"/>
      <c r="BT34" s="9"/>
      <c r="BU34" s="10" t="s">
        <v>7</v>
      </c>
      <c r="BV34" s="10"/>
      <c r="BW34" s="10"/>
      <c r="BX34" s="10"/>
      <c r="BY34" s="10"/>
      <c r="BZ34" s="10"/>
      <c r="CA34" s="10"/>
      <c r="CB34" s="10"/>
      <c r="CC34" s="11"/>
      <c r="CD34" s="12"/>
      <c r="CE34" s="12" t="s">
        <v>8</v>
      </c>
      <c r="CF34" s="12"/>
      <c r="CH34" s="8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1"/>
      <c r="CT34" s="12"/>
      <c r="CU34" s="12"/>
      <c r="CV34" s="12"/>
      <c r="CX34" s="8"/>
      <c r="CY34" s="9"/>
      <c r="CZ34" s="9"/>
      <c r="DA34" s="10" t="s">
        <v>7</v>
      </c>
      <c r="DB34" s="10"/>
      <c r="DC34" s="10"/>
      <c r="DD34" s="10"/>
      <c r="DE34" s="10"/>
      <c r="DF34" s="10"/>
      <c r="DG34" s="10"/>
      <c r="DH34" s="10"/>
      <c r="DI34" s="11"/>
      <c r="DJ34" s="12"/>
      <c r="DK34" s="12" t="s">
        <v>8</v>
      </c>
      <c r="DL34" s="12"/>
    </row>
    <row r="35" spans="1:116" x14ac:dyDescent="0.25">
      <c r="A35" s="2">
        <v>4</v>
      </c>
      <c r="B35" s="3">
        <v>0.98</v>
      </c>
      <c r="C35" s="61">
        <f>BI41</f>
        <v>332.81705320622387</v>
      </c>
      <c r="D35" s="58">
        <f>BK41</f>
        <v>0.21249999999999999</v>
      </c>
      <c r="E35" s="58">
        <f t="shared" ref="E35:F35" si="39">BL41</f>
        <v>0.59650000000000003</v>
      </c>
      <c r="F35" s="58">
        <f t="shared" si="39"/>
        <v>0.191</v>
      </c>
      <c r="G35" s="68">
        <f t="shared" si="36"/>
        <v>11.509975495464756</v>
      </c>
      <c r="H35" s="68">
        <f t="shared" si="36"/>
        <v>23.523956211305283</v>
      </c>
      <c r="J35" s="2">
        <v>4</v>
      </c>
      <c r="K35" s="3">
        <v>0.98</v>
      </c>
      <c r="L35" s="61">
        <f t="shared" si="33"/>
        <v>312.06208908852739</v>
      </c>
      <c r="M35" s="58">
        <f t="shared" si="34"/>
        <v>0.221</v>
      </c>
      <c r="N35" s="58">
        <f t="shared" si="31"/>
        <v>0.59650000000000003</v>
      </c>
      <c r="O35" s="58">
        <f t="shared" si="31"/>
        <v>0.1825</v>
      </c>
      <c r="P35" s="68">
        <f t="shared" si="37"/>
        <v>12.513690947455899</v>
      </c>
      <c r="Q35" s="68">
        <f t="shared" si="37"/>
        <v>25.922002065870732</v>
      </c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  <c r="AL35" s="8"/>
      <c r="AM35" s="13"/>
      <c r="AN35" s="14"/>
      <c r="AO35" s="9" t="s">
        <v>9</v>
      </c>
      <c r="AP35" s="15" t="s">
        <v>10</v>
      </c>
      <c r="AQ35" s="15" t="s">
        <v>11</v>
      </c>
      <c r="AR35" s="9"/>
      <c r="AS35" s="15" t="s">
        <v>12</v>
      </c>
      <c r="AT35" s="15" t="s">
        <v>13</v>
      </c>
      <c r="AU35" s="16" t="s">
        <v>14</v>
      </c>
      <c r="AV35" s="17" t="s">
        <v>15</v>
      </c>
      <c r="AW35" s="16" t="s">
        <v>14</v>
      </c>
      <c r="AX35" s="9" t="s">
        <v>16</v>
      </c>
      <c r="AY35" s="13"/>
      <c r="AZ35" s="13"/>
      <c r="BB35" s="8"/>
      <c r="BC35" s="13"/>
      <c r="BD35" s="14"/>
      <c r="BE35" s="9" t="s">
        <v>9</v>
      </c>
      <c r="BF35" s="15" t="s">
        <v>10</v>
      </c>
      <c r="BG35" s="15" t="s">
        <v>11</v>
      </c>
      <c r="BH35" s="9"/>
      <c r="BI35" s="15" t="s">
        <v>12</v>
      </c>
      <c r="BJ35" s="15" t="s">
        <v>13</v>
      </c>
      <c r="BK35" s="16" t="s">
        <v>14</v>
      </c>
      <c r="BL35" s="17" t="s">
        <v>15</v>
      </c>
      <c r="BM35" s="16" t="s">
        <v>14</v>
      </c>
      <c r="BN35" s="9" t="s">
        <v>16</v>
      </c>
      <c r="BO35" s="13"/>
      <c r="BP35" s="13"/>
      <c r="BR35" s="8"/>
      <c r="BS35" s="13"/>
      <c r="BT35" s="14"/>
      <c r="BU35" s="9" t="s">
        <v>9</v>
      </c>
      <c r="BV35" s="15" t="s">
        <v>10</v>
      </c>
      <c r="BW35" s="15" t="s">
        <v>11</v>
      </c>
      <c r="BX35" s="9"/>
      <c r="BY35" s="15" t="s">
        <v>12</v>
      </c>
      <c r="BZ35" s="15" t="s">
        <v>13</v>
      </c>
      <c r="CA35" s="16" t="s">
        <v>14</v>
      </c>
      <c r="CB35" s="17" t="s">
        <v>15</v>
      </c>
      <c r="CC35" s="16" t="s">
        <v>14</v>
      </c>
      <c r="CD35" s="9" t="s">
        <v>16</v>
      </c>
      <c r="CE35" s="13"/>
      <c r="CF35" s="13"/>
      <c r="CH35" s="8"/>
      <c r="CI35" s="13"/>
      <c r="CJ35" s="14"/>
      <c r="CK35" s="9"/>
      <c r="CL35" s="15"/>
      <c r="CM35" s="15"/>
      <c r="CN35" s="9"/>
      <c r="CO35" s="15"/>
      <c r="CP35" s="15"/>
      <c r="CQ35" s="16"/>
      <c r="CR35" s="17"/>
      <c r="CS35" s="16"/>
      <c r="CT35" s="9"/>
      <c r="CU35" s="13"/>
      <c r="CV35" s="13"/>
      <c r="CX35" s="8"/>
      <c r="CY35" s="13"/>
      <c r="CZ35" s="14"/>
      <c r="DA35" s="9" t="s">
        <v>9</v>
      </c>
      <c r="DB35" s="15" t="s">
        <v>10</v>
      </c>
      <c r="DC35" s="15" t="s">
        <v>11</v>
      </c>
      <c r="DD35" s="9"/>
      <c r="DE35" s="15" t="s">
        <v>12</v>
      </c>
      <c r="DF35" s="15" t="s">
        <v>13</v>
      </c>
      <c r="DG35" s="16" t="s">
        <v>14</v>
      </c>
      <c r="DH35" s="17" t="s">
        <v>15</v>
      </c>
      <c r="DI35" s="16" t="s">
        <v>14</v>
      </c>
      <c r="DJ35" s="9" t="s">
        <v>16</v>
      </c>
      <c r="DK35" s="13"/>
      <c r="DL35" s="13"/>
    </row>
    <row r="36" spans="1:116" x14ac:dyDescent="0.25">
      <c r="C36" s="64">
        <f t="shared" ref="C36:G39" si="40">(C32-C20)/C20</f>
        <v>-0.4348230248524998</v>
      </c>
      <c r="D36" s="64">
        <f t="shared" si="40"/>
        <v>-0.21218149606299203</v>
      </c>
      <c r="E36" s="64"/>
      <c r="F36" s="64"/>
      <c r="G36" s="64">
        <f t="shared" si="40"/>
        <v>0.93513814727393951</v>
      </c>
      <c r="H36" s="64">
        <f t="shared" ref="H36" si="41">(H32-H20)/H20</f>
        <v>0.39744233532061435</v>
      </c>
      <c r="L36" s="64">
        <f>(L32-C20)/C20</f>
        <v>-0.43820662948898981</v>
      </c>
      <c r="M36" s="64">
        <f>(M32-D20)/D20</f>
        <v>-0.18812125984251968</v>
      </c>
      <c r="N36" s="64"/>
      <c r="O36" s="64"/>
      <c r="P36" s="64">
        <f t="shared" ref="P36:Q39" si="42">(P32-G20)/G20</f>
        <v>1.0953033085839325</v>
      </c>
      <c r="Q36" s="64">
        <f t="shared" si="42"/>
        <v>0.54162142577417438</v>
      </c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  <c r="AL36" s="18"/>
      <c r="AM36" s="19" t="s">
        <v>17</v>
      </c>
      <c r="AN36" s="20" t="s">
        <v>18</v>
      </c>
      <c r="AO36" s="19" t="s">
        <v>19</v>
      </c>
      <c r="AP36" s="21" t="s">
        <v>20</v>
      </c>
      <c r="AQ36" s="21" t="s">
        <v>21</v>
      </c>
      <c r="AR36" s="19" t="s">
        <v>12</v>
      </c>
      <c r="AS36" s="21" t="s">
        <v>22</v>
      </c>
      <c r="AT36" s="21" t="s">
        <v>22</v>
      </c>
      <c r="AU36" s="22" t="s">
        <v>23</v>
      </c>
      <c r="AV36" s="22" t="s">
        <v>24</v>
      </c>
      <c r="AW36" s="22" t="s">
        <v>25</v>
      </c>
      <c r="AX36" s="19" t="s">
        <v>26</v>
      </c>
      <c r="AY36" s="19" t="s">
        <v>27</v>
      </c>
      <c r="AZ36" s="19" t="s">
        <v>28</v>
      </c>
      <c r="BB36" s="18"/>
      <c r="BC36" s="19" t="s">
        <v>17</v>
      </c>
      <c r="BD36" s="20" t="s">
        <v>18</v>
      </c>
      <c r="BE36" s="19" t="s">
        <v>19</v>
      </c>
      <c r="BF36" s="21" t="s">
        <v>20</v>
      </c>
      <c r="BG36" s="21" t="s">
        <v>21</v>
      </c>
      <c r="BH36" s="19" t="s">
        <v>12</v>
      </c>
      <c r="BI36" s="21" t="s">
        <v>22</v>
      </c>
      <c r="BJ36" s="21" t="s">
        <v>22</v>
      </c>
      <c r="BK36" s="22" t="s">
        <v>23</v>
      </c>
      <c r="BL36" s="22" t="s">
        <v>24</v>
      </c>
      <c r="BM36" s="22" t="s">
        <v>25</v>
      </c>
      <c r="BN36" s="19" t="s">
        <v>26</v>
      </c>
      <c r="BO36" s="19" t="s">
        <v>27</v>
      </c>
      <c r="BP36" s="19" t="s">
        <v>28</v>
      </c>
      <c r="BR36" s="18"/>
      <c r="BS36" s="19" t="s">
        <v>17</v>
      </c>
      <c r="BT36" s="20" t="s">
        <v>18</v>
      </c>
      <c r="BU36" s="19" t="s">
        <v>19</v>
      </c>
      <c r="BV36" s="21" t="s">
        <v>20</v>
      </c>
      <c r="BW36" s="21" t="s">
        <v>21</v>
      </c>
      <c r="BX36" s="19" t="s">
        <v>12</v>
      </c>
      <c r="BY36" s="21" t="s">
        <v>22</v>
      </c>
      <c r="BZ36" s="21" t="s">
        <v>22</v>
      </c>
      <c r="CA36" s="22" t="s">
        <v>23</v>
      </c>
      <c r="CB36" s="22" t="s">
        <v>24</v>
      </c>
      <c r="CC36" s="22" t="s">
        <v>25</v>
      </c>
      <c r="CD36" s="19" t="s">
        <v>26</v>
      </c>
      <c r="CE36" s="19" t="s">
        <v>27</v>
      </c>
      <c r="CF36" s="19" t="s">
        <v>28</v>
      </c>
      <c r="CH36" s="18"/>
      <c r="CI36" s="19"/>
      <c r="CJ36" s="20"/>
      <c r="CK36" s="19"/>
      <c r="CL36" s="21"/>
      <c r="CM36" s="21"/>
      <c r="CN36" s="19"/>
      <c r="CO36" s="21"/>
      <c r="CP36" s="21"/>
      <c r="CQ36" s="22"/>
      <c r="CR36" s="22"/>
      <c r="CS36" s="22"/>
      <c r="CT36" s="19"/>
      <c r="CU36" s="19"/>
      <c r="CV36" s="19"/>
      <c r="CX36" s="18"/>
      <c r="CY36" s="19" t="s">
        <v>17</v>
      </c>
      <c r="CZ36" s="20" t="s">
        <v>18</v>
      </c>
      <c r="DA36" s="19" t="s">
        <v>19</v>
      </c>
      <c r="DB36" s="21" t="s">
        <v>20</v>
      </c>
      <c r="DC36" s="21" t="s">
        <v>21</v>
      </c>
      <c r="DD36" s="19" t="s">
        <v>12</v>
      </c>
      <c r="DE36" s="21" t="s">
        <v>22</v>
      </c>
      <c r="DF36" s="21" t="s">
        <v>22</v>
      </c>
      <c r="DG36" s="22" t="s">
        <v>23</v>
      </c>
      <c r="DH36" s="22" t="s">
        <v>24</v>
      </c>
      <c r="DI36" s="22" t="s">
        <v>25</v>
      </c>
      <c r="DJ36" s="19" t="s">
        <v>26</v>
      </c>
      <c r="DK36" s="19" t="s">
        <v>27</v>
      </c>
      <c r="DL36" s="19" t="s">
        <v>28</v>
      </c>
    </row>
    <row r="37" spans="1:116" x14ac:dyDescent="0.25">
      <c r="C37" s="64">
        <f t="shared" si="40"/>
        <v>-0.39256748352854887</v>
      </c>
      <c r="D37" s="64">
        <f t="shared" si="40"/>
        <v>-0.16792299999999996</v>
      </c>
      <c r="E37" s="64"/>
      <c r="F37" s="64"/>
      <c r="G37" s="64">
        <f t="shared" si="40"/>
        <v>0.8319097811988706</v>
      </c>
      <c r="H37" s="64">
        <f t="shared" ref="H37" si="43">(H33-H21)/H21</f>
        <v>0.50486930917163375</v>
      </c>
      <c r="L37" s="64">
        <f t="shared" ref="L37:L39" si="44">(L33-C21)/C21</f>
        <v>-0.41411826809432473</v>
      </c>
      <c r="M37" s="64">
        <f t="shared" ref="M37:M39" si="45">(M33-D21)/D21</f>
        <v>-0.12024142857142847</v>
      </c>
      <c r="N37" s="64"/>
      <c r="O37" s="64"/>
      <c r="P37" s="64">
        <f t="shared" si="42"/>
        <v>0.99111353950794057</v>
      </c>
      <c r="Q37" s="64">
        <f t="shared" si="42"/>
        <v>0.66279557000302425</v>
      </c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  <c r="AL37" s="9" t="s">
        <v>29</v>
      </c>
      <c r="AM37" s="23">
        <v>0</v>
      </c>
      <c r="AN37" s="24" t="s">
        <v>39</v>
      </c>
      <c r="AO37" s="25">
        <v>1954.5713886711542</v>
      </c>
      <c r="AP37" s="26">
        <v>452.25344136334149</v>
      </c>
      <c r="AQ37" s="26">
        <v>7143.3023244407941</v>
      </c>
      <c r="AR37" s="27">
        <v>9097.8737131119087</v>
      </c>
      <c r="AS37" s="28" t="s">
        <v>30</v>
      </c>
      <c r="AT37" s="28" t="s">
        <v>30</v>
      </c>
      <c r="AU37" s="29" t="s">
        <v>30</v>
      </c>
      <c r="AV37" s="30">
        <v>1</v>
      </c>
      <c r="AW37" s="29" t="s">
        <v>30</v>
      </c>
      <c r="AX37" s="31"/>
      <c r="AY37" s="31"/>
      <c r="AZ37" s="31"/>
      <c r="BB37" s="9" t="s">
        <v>29</v>
      </c>
      <c r="BC37" s="23">
        <v>0</v>
      </c>
      <c r="BD37" s="24" t="s">
        <v>39</v>
      </c>
      <c r="BE37" s="25">
        <v>2447.8429069122321</v>
      </c>
      <c r="BF37" s="26">
        <v>344.19943574115973</v>
      </c>
      <c r="BG37" s="26">
        <v>5800.0908408382929</v>
      </c>
      <c r="BH37" s="27">
        <v>8247.9337477504214</v>
      </c>
      <c r="BI37" s="28" t="s">
        <v>30</v>
      </c>
      <c r="BJ37" s="28" t="s">
        <v>30</v>
      </c>
      <c r="BK37" s="29" t="s">
        <v>30</v>
      </c>
      <c r="BL37" s="30">
        <v>1</v>
      </c>
      <c r="BM37" s="29" t="s">
        <v>30</v>
      </c>
      <c r="BN37" s="31"/>
      <c r="BO37" s="31"/>
      <c r="BP37" s="31"/>
      <c r="BR37" s="9" t="s">
        <v>29</v>
      </c>
      <c r="BS37" s="23">
        <v>0</v>
      </c>
      <c r="BT37" s="24" t="s">
        <v>39</v>
      </c>
      <c r="BU37" s="25">
        <v>2447.8429069122321</v>
      </c>
      <c r="BV37" s="26">
        <v>321.32361166364223</v>
      </c>
      <c r="BW37" s="26">
        <v>5342.5452585319763</v>
      </c>
      <c r="BX37" s="27">
        <v>7790.3881654440938</v>
      </c>
      <c r="BY37" s="28" t="s">
        <v>30</v>
      </c>
      <c r="BZ37" s="28" t="s">
        <v>30</v>
      </c>
      <c r="CA37" s="29" t="s">
        <v>30</v>
      </c>
      <c r="CB37" s="30">
        <v>1</v>
      </c>
      <c r="CC37" s="29" t="s">
        <v>30</v>
      </c>
      <c r="CD37" s="31"/>
      <c r="CE37" s="31"/>
      <c r="CF37" s="31"/>
      <c r="CH37" s="9"/>
      <c r="CI37" s="23"/>
      <c r="CJ37" s="24"/>
      <c r="CK37" s="25"/>
      <c r="CL37" s="26"/>
      <c r="CM37" s="26"/>
      <c r="CN37" s="27"/>
      <c r="CO37" s="28"/>
      <c r="CP37" s="28"/>
      <c r="CQ37" s="29"/>
      <c r="CR37" s="30"/>
      <c r="CS37" s="29"/>
      <c r="CT37" s="31"/>
      <c r="CU37" s="31"/>
      <c r="CV37" s="31"/>
      <c r="CX37" s="9" t="s">
        <v>29</v>
      </c>
      <c r="CY37" s="23">
        <v>0</v>
      </c>
      <c r="CZ37" s="24" t="s">
        <v>39</v>
      </c>
      <c r="DA37" s="25">
        <v>2442.5368950206766</v>
      </c>
      <c r="DB37" s="26">
        <v>252.2806965642844</v>
      </c>
      <c r="DC37" s="26">
        <v>4209.1452027759469</v>
      </c>
      <c r="DD37" s="27">
        <v>6651.6820977965872</v>
      </c>
      <c r="DE37" s="28" t="s">
        <v>30</v>
      </c>
      <c r="DF37" s="28" t="s">
        <v>30</v>
      </c>
      <c r="DG37" s="29" t="s">
        <v>30</v>
      </c>
      <c r="DH37" s="30">
        <v>1</v>
      </c>
      <c r="DI37" s="29" t="s">
        <v>30</v>
      </c>
      <c r="DJ37" s="31"/>
      <c r="DK37" s="31"/>
      <c r="DL37" s="31"/>
    </row>
    <row r="38" spans="1:116" x14ac:dyDescent="0.25">
      <c r="C38" s="64">
        <f t="shared" si="40"/>
        <v>-0.38423493505266898</v>
      </c>
      <c r="D38" s="64">
        <f t="shared" si="40"/>
        <v>-0.16593546325878597</v>
      </c>
      <c r="E38" s="64"/>
      <c r="F38" s="64"/>
      <c r="G38" s="64">
        <f t="shared" si="40"/>
        <v>0.72010023595641326</v>
      </c>
      <c r="H38" s="64">
        <f t="shared" ref="H38" si="46">(H34-H22)/H22</f>
        <v>0.45491454436858464</v>
      </c>
      <c r="L38" s="64">
        <f t="shared" si="44"/>
        <v>-0.42429395197930353</v>
      </c>
      <c r="M38" s="64">
        <f t="shared" si="45"/>
        <v>-0.11887539936102243</v>
      </c>
      <c r="N38" s="64"/>
      <c r="O38" s="64"/>
      <c r="P38" s="64">
        <f t="shared" si="42"/>
        <v>0.88235329243661709</v>
      </c>
      <c r="Q38" s="64">
        <f t="shared" si="42"/>
        <v>0.59237606577013391</v>
      </c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2146.1319272046594</v>
      </c>
      <c r="Z38" s="33">
        <v>439.59669042395126</v>
      </c>
      <c r="AA38" s="33">
        <v>7206.1524063673169</v>
      </c>
      <c r="AB38" s="34">
        <v>9352.2843335719936</v>
      </c>
      <c r="AC38" s="35">
        <v>615.19851191501198</v>
      </c>
      <c r="AD38" s="35">
        <v>411.19208157771936</v>
      </c>
      <c r="AE38" s="36">
        <v>0.16209317166560305</v>
      </c>
      <c r="AF38" s="36">
        <v>0.5356307168687513</v>
      </c>
      <c r="AG38" s="36">
        <v>0.30227611146564559</v>
      </c>
      <c r="AH38" s="37">
        <v>5.3205353368866897</v>
      </c>
      <c r="AI38" s="37">
        <v>15.69262143082061</v>
      </c>
      <c r="AJ38" s="37">
        <v>8.0278327500770779</v>
      </c>
      <c r="AL38" s="9" t="s">
        <v>29</v>
      </c>
      <c r="AM38" s="23">
        <v>1</v>
      </c>
      <c r="AN38" s="24" t="s">
        <v>40</v>
      </c>
      <c r="AO38" s="32">
        <v>2143.8566020957965</v>
      </c>
      <c r="AP38" s="33">
        <v>416.43994961649469</v>
      </c>
      <c r="AQ38" s="33">
        <v>6562.5651100609366</v>
      </c>
      <c r="AR38" s="34">
        <v>8706.4217121567344</v>
      </c>
      <c r="AS38" s="35">
        <v>617.69613951904569</v>
      </c>
      <c r="AT38" s="35">
        <v>391.4520009551743</v>
      </c>
      <c r="AU38" s="36">
        <v>0.16443309934056582</v>
      </c>
      <c r="AV38" s="36">
        <v>0.5356307168687513</v>
      </c>
      <c r="AW38" s="36">
        <v>0.29993618379068282</v>
      </c>
      <c r="AX38" s="37">
        <v>5.2853046210247809</v>
      </c>
      <c r="AY38" s="37">
        <v>15.374572808367766</v>
      </c>
      <c r="AZ38" s="37">
        <v>7.2874622621829568</v>
      </c>
      <c r="BB38" s="9" t="s">
        <v>29</v>
      </c>
      <c r="BC38" s="23">
        <v>1</v>
      </c>
      <c r="BD38" s="24" t="s">
        <v>40</v>
      </c>
      <c r="BE38" s="32">
        <v>2591.638381426058</v>
      </c>
      <c r="BF38" s="33">
        <v>330.23324683195875</v>
      </c>
      <c r="BG38" s="33">
        <v>5551.558124997935</v>
      </c>
      <c r="BH38" s="34">
        <v>8143.1965064238502</v>
      </c>
      <c r="BI38" s="35">
        <v>347.69603407936984</v>
      </c>
      <c r="BJ38" s="35">
        <v>104.73724132657117</v>
      </c>
      <c r="BK38" s="36">
        <v>0.12770000000000001</v>
      </c>
      <c r="BL38" s="36">
        <v>0.72629999999999995</v>
      </c>
      <c r="BM38" s="36">
        <v>0.14599999999999999</v>
      </c>
      <c r="BN38" s="37">
        <v>10.295970894328434</v>
      </c>
      <c r="BO38" s="37">
        <v>21.929533539588274</v>
      </c>
      <c r="BP38" s="37">
        <v>11.578296632798637</v>
      </c>
      <c r="BR38" s="9" t="s">
        <v>29</v>
      </c>
      <c r="BS38" s="23">
        <v>1</v>
      </c>
      <c r="BT38" s="24" t="s">
        <v>40</v>
      </c>
      <c r="BU38" s="32">
        <v>2590.7170443392506</v>
      </c>
      <c r="BV38" s="33">
        <v>308.5076443607112</v>
      </c>
      <c r="BW38" s="33">
        <v>5101.9521102725594</v>
      </c>
      <c r="BX38" s="34">
        <v>7692.6691546116799</v>
      </c>
      <c r="BY38" s="35">
        <v>345.61444554209243</v>
      </c>
      <c r="BZ38" s="35">
        <v>97.719010832413915</v>
      </c>
      <c r="CA38" s="36">
        <v>0.13159999999999999</v>
      </c>
      <c r="CB38" s="36">
        <v>0.72629999999999995</v>
      </c>
      <c r="CC38" s="36">
        <v>0.1421</v>
      </c>
      <c r="CD38" s="37">
        <v>11.148135294816409</v>
      </c>
      <c r="CE38" s="37">
        <v>24.192081424316033</v>
      </c>
      <c r="CF38" s="37">
        <v>12.471122596043053</v>
      </c>
      <c r="CH38" s="9"/>
      <c r="CI38" s="23"/>
      <c r="CJ38" s="24"/>
      <c r="CK38" s="32"/>
      <c r="CL38" s="33"/>
      <c r="CM38" s="33"/>
      <c r="CN38" s="34"/>
      <c r="CO38" s="35"/>
      <c r="CP38" s="35"/>
      <c r="CQ38" s="36"/>
      <c r="CR38" s="36"/>
      <c r="CS38" s="36"/>
      <c r="CT38" s="37"/>
      <c r="CU38" s="37"/>
      <c r="CV38" s="37"/>
      <c r="CX38" s="9" t="s">
        <v>29</v>
      </c>
      <c r="CY38" s="23">
        <v>1</v>
      </c>
      <c r="CZ38" s="24" t="s">
        <v>40</v>
      </c>
      <c r="DA38" s="32">
        <v>2549.3064519088348</v>
      </c>
      <c r="DB38" s="33">
        <v>247.33023079702843</v>
      </c>
      <c r="DC38" s="33">
        <v>4124.4014660422663</v>
      </c>
      <c r="DD38" s="34">
        <v>6673.7079179510165</v>
      </c>
      <c r="DE38" s="35">
        <v>-31.647603689573526</v>
      </c>
      <c r="DF38" s="35">
        <v>-22.025820154429312</v>
      </c>
      <c r="DG38" s="36">
        <v>0.1186</v>
      </c>
      <c r="DH38" s="36">
        <v>0.77239999999999998</v>
      </c>
      <c r="DI38" s="36">
        <v>0.109</v>
      </c>
      <c r="DJ38" s="37">
        <v>21.567578063940513</v>
      </c>
      <c r="DK38" s="37">
        <v>30.841165937501227</v>
      </c>
      <c r="DL38" s="37">
        <v>16.325946664978243</v>
      </c>
    </row>
    <row r="39" spans="1:116" x14ac:dyDescent="0.25">
      <c r="C39" s="64">
        <f t="shared" si="40"/>
        <v>-0.44554033547378269</v>
      </c>
      <c r="D39" s="64">
        <f t="shared" si="40"/>
        <v>-0.13808239861949956</v>
      </c>
      <c r="E39" s="64"/>
      <c r="F39" s="64"/>
      <c r="G39" s="64">
        <f t="shared" si="40"/>
        <v>0.7358943818414454</v>
      </c>
      <c r="H39" s="64">
        <f t="shared" ref="H39" si="47">(H35-H23)/H23</f>
        <v>0.74942680028090036</v>
      </c>
      <c r="L39" s="64">
        <f t="shared" si="44"/>
        <v>-0.48011726093805895</v>
      </c>
      <c r="M39" s="64">
        <f t="shared" si="45"/>
        <v>-0.1036056945642795</v>
      </c>
      <c r="N39" s="64"/>
      <c r="O39" s="64"/>
      <c r="P39" s="64">
        <f t="shared" si="42"/>
        <v>0.88727124747989994</v>
      </c>
      <c r="Q39" s="64">
        <f t="shared" si="42"/>
        <v>0.92776439148348699</v>
      </c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2173.066703804283</v>
      </c>
      <c r="Z39" s="33">
        <v>433.84857196722191</v>
      </c>
      <c r="AA39" s="33">
        <v>7109.1906380538367</v>
      </c>
      <c r="AB39" s="34">
        <v>9282.2573418581451</v>
      </c>
      <c r="AC39" s="35">
        <v>653.59588238078834</v>
      </c>
      <c r="AD39" s="35">
        <v>481.21907329156784</v>
      </c>
      <c r="AE39" s="36">
        <v>0.14890448840672196</v>
      </c>
      <c r="AF39" s="36">
        <v>0.49287385662624972</v>
      </c>
      <c r="AG39" s="36">
        <v>0.35822165496702829</v>
      </c>
      <c r="AH39" s="37">
        <v>5.2331555544158483</v>
      </c>
      <c r="AI39" s="37">
        <v>12.826457992909294</v>
      </c>
      <c r="AJ39" s="37">
        <v>6.7684723367280082</v>
      </c>
      <c r="AL39" s="9" t="s">
        <v>29</v>
      </c>
      <c r="AM39" s="23">
        <v>2</v>
      </c>
      <c r="AN39" s="24" t="s">
        <v>41</v>
      </c>
      <c r="AO39" s="32">
        <v>2170.141454944317</v>
      </c>
      <c r="AP39" s="33">
        <v>411.19324469375675</v>
      </c>
      <c r="AQ39" s="33">
        <v>6475.6638266514028</v>
      </c>
      <c r="AR39" s="34">
        <v>8645.8052815957071</v>
      </c>
      <c r="AS39" s="35">
        <v>643.61878000837282</v>
      </c>
      <c r="AT39" s="35">
        <v>452.0684315162016</v>
      </c>
      <c r="AU39" s="36">
        <v>0.15166985747713252</v>
      </c>
      <c r="AV39" s="36">
        <v>0.49287385662624972</v>
      </c>
      <c r="AW39" s="36">
        <v>0.35545628589661776</v>
      </c>
      <c r="AX39" s="37">
        <v>5.2500982401003933</v>
      </c>
      <c r="AY39" s="37">
        <v>12.493485349729065</v>
      </c>
      <c r="AZ39" s="37">
        <v>6.3165717878136656</v>
      </c>
      <c r="BB39" s="9" t="s">
        <v>29</v>
      </c>
      <c r="BC39" s="23">
        <v>2</v>
      </c>
      <c r="BD39" s="24" t="s">
        <v>41</v>
      </c>
      <c r="BE39" s="32">
        <v>2606.9733972056106</v>
      </c>
      <c r="BF39" s="33">
        <v>327.6002924059166</v>
      </c>
      <c r="BG39" s="33">
        <v>5507.1573770835776</v>
      </c>
      <c r="BH39" s="34">
        <v>8114.1307742890831</v>
      </c>
      <c r="BI39" s="35">
        <v>397.01539158994086</v>
      </c>
      <c r="BJ39" s="35">
        <v>133.8029734613383</v>
      </c>
      <c r="BK39" s="36">
        <v>0.1239</v>
      </c>
      <c r="BL39" s="36">
        <v>0.70409999999999995</v>
      </c>
      <c r="BM39" s="36">
        <v>0.17199999999999999</v>
      </c>
      <c r="BN39" s="37">
        <v>9.5866688466695908</v>
      </c>
      <c r="BO39" s="37">
        <v>19.302142978908389</v>
      </c>
      <c r="BP39" s="37">
        <v>9.7780869859292352</v>
      </c>
      <c r="BR39" s="9" t="s">
        <v>29</v>
      </c>
      <c r="BS39" s="23">
        <v>2</v>
      </c>
      <c r="BT39" s="24" t="s">
        <v>41</v>
      </c>
      <c r="BU39" s="32">
        <v>2606.097634793111</v>
      </c>
      <c r="BV39" s="33">
        <v>306.13573632944167</v>
      </c>
      <c r="BW39" s="33">
        <v>5062.1283133726547</v>
      </c>
      <c r="BX39" s="34">
        <v>7668.2259481656347</v>
      </c>
      <c r="BY39" s="35">
        <v>382.92988753567431</v>
      </c>
      <c r="BZ39" s="35">
        <v>122.16221727845914</v>
      </c>
      <c r="CA39" s="36">
        <v>0.13100000000000001</v>
      </c>
      <c r="CB39" s="36">
        <v>0.70409999999999995</v>
      </c>
      <c r="CC39" s="36">
        <v>0.16489999999999999</v>
      </c>
      <c r="CD39" s="37">
        <v>10.419806878748579</v>
      </c>
      <c r="CE39" s="37">
        <v>21.327777529439455</v>
      </c>
      <c r="CF39" s="37">
        <v>10.126427333456267</v>
      </c>
      <c r="CH39" s="9"/>
      <c r="CI39" s="23"/>
      <c r="CJ39" s="24"/>
      <c r="CK39" s="32"/>
      <c r="CL39" s="33"/>
      <c r="CM39" s="33"/>
      <c r="CN39" s="34"/>
      <c r="CO39" s="35"/>
      <c r="CP39" s="35"/>
      <c r="CQ39" s="36"/>
      <c r="CR39" s="36"/>
      <c r="CS39" s="36"/>
      <c r="CT39" s="37"/>
      <c r="CU39" s="37"/>
      <c r="CV39" s="37"/>
      <c r="CX39" s="9" t="s">
        <v>29</v>
      </c>
      <c r="CY39" s="23">
        <v>2</v>
      </c>
      <c r="CZ39" s="24" t="s">
        <v>41</v>
      </c>
      <c r="DA39" s="32">
        <v>2561.9566473037025</v>
      </c>
      <c r="DB39" s="33">
        <v>245.99486238411856</v>
      </c>
      <c r="DC39" s="33">
        <v>4101.5696117167308</v>
      </c>
      <c r="DD39" s="34">
        <v>6663.526259020362</v>
      </c>
      <c r="DE39" s="35">
        <v>2.6753604407631943</v>
      </c>
      <c r="DF39" s="35">
        <v>-11.84416122377479</v>
      </c>
      <c r="DG39" s="36">
        <v>0.1197</v>
      </c>
      <c r="DH39" s="36">
        <v>0.75419999999999998</v>
      </c>
      <c r="DI39" s="36">
        <v>0.12609999999999999</v>
      </c>
      <c r="DJ39" s="37">
        <v>18.998234579563047</v>
      </c>
      <c r="DK39" s="37">
        <v>26.072428668331344</v>
      </c>
      <c r="DL39" s="37">
        <v>13.037449314572465</v>
      </c>
    </row>
    <row r="40" spans="1:116" x14ac:dyDescent="0.25">
      <c r="A40" s="134" t="s">
        <v>67</v>
      </c>
      <c r="B40" s="134"/>
      <c r="C40" s="134"/>
      <c r="D40" s="134"/>
      <c r="E40" s="134"/>
      <c r="F40" s="134"/>
      <c r="G40" s="134"/>
      <c r="H40" s="134"/>
      <c r="J40" s="134" t="s">
        <v>67</v>
      </c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2248.1124593927234</v>
      </c>
      <c r="Z40" s="33">
        <v>425.01997132895758</v>
      </c>
      <c r="AA40" s="33">
        <v>6951.2413019040605</v>
      </c>
      <c r="AB40" s="34">
        <v>9199.3537612968139</v>
      </c>
      <c r="AC40" s="35">
        <v>600.79207569562527</v>
      </c>
      <c r="AD40" s="35">
        <v>564.12265385289902</v>
      </c>
      <c r="AE40" s="36">
        <v>0.19974473516273133</v>
      </c>
      <c r="AF40" s="36">
        <v>0.32099553286534782</v>
      </c>
      <c r="AG40" s="36">
        <v>0.47925973197192084</v>
      </c>
      <c r="AH40" s="37">
        <v>5.803418637330898</v>
      </c>
      <c r="AI40" s="37">
        <v>11.70849766601672</v>
      </c>
      <c r="AJ40" s="37">
        <v>8.4199387707727915</v>
      </c>
      <c r="AL40" s="9" t="s">
        <v>29</v>
      </c>
      <c r="AM40" s="23">
        <v>3</v>
      </c>
      <c r="AN40" s="24" t="s">
        <v>42</v>
      </c>
      <c r="AO40" s="32">
        <v>2242.8296545126359</v>
      </c>
      <c r="AP40" s="33">
        <v>402.53805174457864</v>
      </c>
      <c r="AQ40" s="33">
        <v>6327.9188021061127</v>
      </c>
      <c r="AR40" s="34">
        <v>8570.7484566187268</v>
      </c>
      <c r="AS40" s="35">
        <v>583.55259458702369</v>
      </c>
      <c r="AT40" s="35">
        <v>527.12525649318195</v>
      </c>
      <c r="AU40" s="36">
        <v>0.20655179748989577</v>
      </c>
      <c r="AV40" s="36">
        <v>0.32099553286534782</v>
      </c>
      <c r="AW40" s="36">
        <v>0.47245266964475646</v>
      </c>
      <c r="AX40" s="37">
        <v>5.7981697026204433</v>
      </c>
      <c r="AY40" s="37">
        <v>11.431009873152597</v>
      </c>
      <c r="AZ40" s="37">
        <v>8.068810143306564</v>
      </c>
      <c r="BB40" s="9" t="s">
        <v>29</v>
      </c>
      <c r="BC40" s="23">
        <v>3</v>
      </c>
      <c r="BD40" s="24" t="s">
        <v>42</v>
      </c>
      <c r="BE40" s="32">
        <v>2650.8246754887682</v>
      </c>
      <c r="BF40" s="33">
        <v>323.86559692407798</v>
      </c>
      <c r="BG40" s="33">
        <v>5439.2066551811122</v>
      </c>
      <c r="BH40" s="34">
        <v>8090.0313306697772</v>
      </c>
      <c r="BI40" s="35">
        <v>369.94677151055851</v>
      </c>
      <c r="BJ40" s="35">
        <v>157.90241708064423</v>
      </c>
      <c r="BK40" s="36">
        <v>0.1666</v>
      </c>
      <c r="BL40" s="36">
        <v>0.62009999999999998</v>
      </c>
      <c r="BM40" s="36">
        <v>0.21329999999999999</v>
      </c>
      <c r="BN40" s="37">
        <v>9.9824617674267238</v>
      </c>
      <c r="BO40" s="37">
        <v>17.034863546993353</v>
      </c>
      <c r="BP40" s="37">
        <v>11.86765765275311</v>
      </c>
      <c r="BR40" s="9" t="s">
        <v>29</v>
      </c>
      <c r="BS40" s="23">
        <v>3</v>
      </c>
      <c r="BT40" s="24" t="s">
        <v>42</v>
      </c>
      <c r="BU40" s="32">
        <v>2648.2564660857688</v>
      </c>
      <c r="BV40" s="33">
        <v>302.97758321101873</v>
      </c>
      <c r="BW40" s="33">
        <v>5001.2290719278208</v>
      </c>
      <c r="BX40" s="34">
        <v>7649.485538013475</v>
      </c>
      <c r="BY40" s="35">
        <v>345.87963158087956</v>
      </c>
      <c r="BZ40" s="35">
        <v>140.90262743061885</v>
      </c>
      <c r="CA40" s="36">
        <v>0.17599999999999999</v>
      </c>
      <c r="CB40" s="36">
        <v>0.62009999999999998</v>
      </c>
      <c r="CC40" s="36">
        <v>0.2039</v>
      </c>
      <c r="CD40" s="37">
        <v>10.924084179367842</v>
      </c>
      <c r="CE40" s="37">
        <v>18.644331449490501</v>
      </c>
      <c r="CF40" s="37">
        <v>12.767567731478223</v>
      </c>
      <c r="CH40" s="9"/>
      <c r="CI40" s="23"/>
      <c r="CJ40" s="24"/>
      <c r="CK40" s="32"/>
      <c r="CL40" s="33"/>
      <c r="CM40" s="33"/>
      <c r="CN40" s="34"/>
      <c r="CO40" s="35"/>
      <c r="CP40" s="35"/>
      <c r="CQ40" s="36"/>
      <c r="CR40" s="36"/>
      <c r="CS40" s="36"/>
      <c r="CT40" s="37"/>
      <c r="CU40" s="37"/>
      <c r="CV40" s="37"/>
      <c r="CX40" s="9" t="s">
        <v>29</v>
      </c>
      <c r="CY40" s="23">
        <v>3</v>
      </c>
      <c r="CZ40" s="24" t="s">
        <v>42</v>
      </c>
      <c r="DA40" s="32">
        <v>2600.3370752519641</v>
      </c>
      <c r="DB40" s="33">
        <v>243.94838572222002</v>
      </c>
      <c r="DC40" s="33">
        <v>4064.5163460173167</v>
      </c>
      <c r="DD40" s="34">
        <v>6664.8534212692057</v>
      </c>
      <c r="DE40" s="35">
        <v>-0.59847771140849593</v>
      </c>
      <c r="DF40" s="35">
        <v>-13.171323472618496</v>
      </c>
      <c r="DG40" s="36">
        <v>0.1711</v>
      </c>
      <c r="DH40" s="36">
        <v>0.68310000000000004</v>
      </c>
      <c r="DI40" s="36">
        <v>0.14580000000000001</v>
      </c>
      <c r="DJ40" s="37">
        <v>18.938345342885889</v>
      </c>
      <c r="DK40" s="37">
        <v>21.417244616939808</v>
      </c>
      <c r="DL40" s="37">
        <v>16.298483968679193</v>
      </c>
    </row>
    <row r="41" spans="1:116" x14ac:dyDescent="0.25">
      <c r="A41" s="2">
        <v>0</v>
      </c>
      <c r="B41" s="3">
        <v>0.8</v>
      </c>
      <c r="C41" s="61">
        <f>CO37</f>
        <v>0</v>
      </c>
      <c r="D41" s="58">
        <f>CQ37</f>
        <v>0</v>
      </c>
      <c r="E41" s="58">
        <f t="shared" ref="E41:F45" si="48">CR37</f>
        <v>0</v>
      </c>
      <c r="F41" s="58">
        <f t="shared" si="48"/>
        <v>0</v>
      </c>
      <c r="G41" s="68" t="s">
        <v>30</v>
      </c>
      <c r="H41" s="68" t="s">
        <v>30</v>
      </c>
      <c r="J41" s="2">
        <v>0</v>
      </c>
      <c r="K41" s="3">
        <v>0.8</v>
      </c>
      <c r="L41" s="61" t="str">
        <f>DE37</f>
        <v>NA</v>
      </c>
      <c r="M41" s="58" t="str">
        <f>DG37</f>
        <v>NA</v>
      </c>
      <c r="N41" s="58">
        <f t="shared" ref="N41:O45" si="49">DH37</f>
        <v>1</v>
      </c>
      <c r="O41" s="58" t="str">
        <f t="shared" si="49"/>
        <v>NA</v>
      </c>
      <c r="P41" s="68" t="s">
        <v>30</v>
      </c>
      <c r="Q41" s="68" t="s">
        <v>30</v>
      </c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2323.619199639837</v>
      </c>
      <c r="Z41" s="41">
        <v>419.94218307220206</v>
      </c>
      <c r="AA41" s="41">
        <v>6843.5066670634014</v>
      </c>
      <c r="AB41" s="42">
        <v>9167.1258667032307</v>
      </c>
      <c r="AC41" s="43">
        <v>600.25476062467806</v>
      </c>
      <c r="AD41" s="35">
        <v>596.35054844648221</v>
      </c>
      <c r="AE41" s="44">
        <v>0.2465432886619868</v>
      </c>
      <c r="AF41" s="44">
        <v>0.2667517549457562</v>
      </c>
      <c r="AG41" s="44">
        <v>0.48670495639225697</v>
      </c>
      <c r="AH41" s="45">
        <v>6.6305736200695096</v>
      </c>
      <c r="AI41" s="45">
        <v>13.44666504910529</v>
      </c>
      <c r="AJ41" s="45">
        <v>10.153624884076658</v>
      </c>
      <c r="AL41" s="19" t="s">
        <v>29</v>
      </c>
      <c r="AM41" s="38">
        <v>4</v>
      </c>
      <c r="AN41" s="39" t="s">
        <v>43</v>
      </c>
      <c r="AO41" s="40">
        <v>2317.3303461220025</v>
      </c>
      <c r="AP41" s="41">
        <v>397.20134176800337</v>
      </c>
      <c r="AQ41" s="41">
        <v>6220.2180203870712</v>
      </c>
      <c r="AR41" s="42">
        <v>8537.5483665090487</v>
      </c>
      <c r="AS41" s="43">
        <v>585.69652534457794</v>
      </c>
      <c r="AT41" s="35">
        <v>560.32534660286001</v>
      </c>
      <c r="AU41" s="44">
        <v>0.25207402680280794</v>
      </c>
      <c r="AV41" s="44">
        <v>0.2667517549457562</v>
      </c>
      <c r="AW41" s="44">
        <v>0.48117421825143586</v>
      </c>
      <c r="AX41" s="45">
        <v>6.5893755209577369</v>
      </c>
      <c r="AY41" s="45">
        <v>13.4007242039276</v>
      </c>
      <c r="AZ41" s="45">
        <v>9.7830019830759376</v>
      </c>
      <c r="BB41" s="19" t="s">
        <v>29</v>
      </c>
      <c r="BC41" s="38">
        <v>4</v>
      </c>
      <c r="BD41" s="39" t="s">
        <v>43</v>
      </c>
      <c r="BE41" s="40">
        <v>2697.972235844451</v>
      </c>
      <c r="BF41" s="41">
        <v>322.46790998502092</v>
      </c>
      <c r="BG41" s="41">
        <v>5398.4271163643871</v>
      </c>
      <c r="BH41" s="42">
        <v>8096.3993522086948</v>
      </c>
      <c r="BI41" s="43">
        <v>332.81705320622387</v>
      </c>
      <c r="BJ41" s="35">
        <v>151.53439554172655</v>
      </c>
      <c r="BK41" s="44">
        <v>0.21249999999999999</v>
      </c>
      <c r="BL41" s="44">
        <v>0.59650000000000003</v>
      </c>
      <c r="BM41" s="44">
        <v>0.191</v>
      </c>
      <c r="BN41" s="45">
        <v>11.509975495464756</v>
      </c>
      <c r="BO41" s="45">
        <v>23.523956211305283</v>
      </c>
      <c r="BP41" s="45">
        <v>15.988095573445493</v>
      </c>
      <c r="BR41" s="19" t="s">
        <v>29</v>
      </c>
      <c r="BS41" s="38">
        <v>4</v>
      </c>
      <c r="BT41" s="39" t="s">
        <v>43</v>
      </c>
      <c r="BU41" s="40">
        <v>2695.5991595312398</v>
      </c>
      <c r="BV41" s="41">
        <v>301.52479661704098</v>
      </c>
      <c r="BW41" s="41">
        <v>4959.4938673431789</v>
      </c>
      <c r="BX41" s="42">
        <v>7655.0930268742577</v>
      </c>
      <c r="BY41" s="43">
        <v>312.06208908852739</v>
      </c>
      <c r="BZ41" s="35">
        <v>135.29513856983613</v>
      </c>
      <c r="CA41" s="44">
        <v>0.221</v>
      </c>
      <c r="CB41" s="44">
        <v>0.59650000000000003</v>
      </c>
      <c r="CC41" s="44">
        <v>0.1825</v>
      </c>
      <c r="CD41" s="45">
        <v>12.513690947455899</v>
      </c>
      <c r="CE41" s="45">
        <v>25.922002065870732</v>
      </c>
      <c r="CF41" s="45">
        <v>17.097855540301225</v>
      </c>
      <c r="CH41" s="19"/>
      <c r="CI41" s="38"/>
      <c r="CJ41" s="39"/>
      <c r="CK41" s="40"/>
      <c r="CL41" s="41"/>
      <c r="CM41" s="41"/>
      <c r="CN41" s="42"/>
      <c r="CO41" s="43"/>
      <c r="CP41" s="35"/>
      <c r="CQ41" s="44"/>
      <c r="CR41" s="44"/>
      <c r="CS41" s="44"/>
      <c r="CT41" s="45"/>
      <c r="CU41" s="45"/>
      <c r="CV41" s="45"/>
      <c r="CX41" s="19" t="s">
        <v>29</v>
      </c>
      <c r="CY41" s="38">
        <v>4</v>
      </c>
      <c r="CZ41" s="39" t="s">
        <v>43</v>
      </c>
      <c r="DA41" s="40">
        <v>2641.4281390861029</v>
      </c>
      <c r="DB41" s="41">
        <v>243.69150268639112</v>
      </c>
      <c r="DC41" s="41">
        <v>4048.3634103960021</v>
      </c>
      <c r="DD41" s="42">
        <v>6689.7915494819918</v>
      </c>
      <c r="DE41" s="43">
        <v>-73.803493998071474</v>
      </c>
      <c r="DF41" s="35">
        <v>-38.109451685404565</v>
      </c>
      <c r="DG41" s="44">
        <v>0.21440000000000001</v>
      </c>
      <c r="DH41" s="44">
        <v>0.66180000000000005</v>
      </c>
      <c r="DI41" s="44">
        <v>0.12379999999999999</v>
      </c>
      <c r="DJ41" s="45">
        <v>23.155984937926377</v>
      </c>
      <c r="DK41" s="45">
        <v>30.429881538385214</v>
      </c>
      <c r="DL41" s="45">
        <v>22.725004555142718</v>
      </c>
    </row>
    <row r="42" spans="1:116" x14ac:dyDescent="0.25">
      <c r="A42" s="2">
        <v>1</v>
      </c>
      <c r="B42" s="3">
        <v>0.9</v>
      </c>
      <c r="C42" s="61">
        <f t="shared" ref="C42:C45" si="50">CO38</f>
        <v>0</v>
      </c>
      <c r="D42" s="58">
        <f t="shared" ref="D42:D45" si="51">CQ38</f>
        <v>0</v>
      </c>
      <c r="E42" s="58">
        <f t="shared" si="48"/>
        <v>0</v>
      </c>
      <c r="F42" s="58">
        <f t="shared" si="48"/>
        <v>0</v>
      </c>
      <c r="G42" s="68">
        <f>CT38</f>
        <v>0</v>
      </c>
      <c r="H42" s="68">
        <f>CU38</f>
        <v>0</v>
      </c>
      <c r="J42" s="2">
        <v>1</v>
      </c>
      <c r="K42" s="3">
        <v>0.9</v>
      </c>
      <c r="L42" s="61">
        <f t="shared" ref="L42:L45" si="52">DE38</f>
        <v>-31.647603689573526</v>
      </c>
      <c r="M42" s="58">
        <f t="shared" ref="M42:M45" si="53">DG38</f>
        <v>0.1186</v>
      </c>
      <c r="N42" s="58">
        <f t="shared" si="49"/>
        <v>0.77239999999999998</v>
      </c>
      <c r="O42" s="58">
        <f t="shared" si="49"/>
        <v>0.109</v>
      </c>
      <c r="P42" s="68">
        <f>DJ38</f>
        <v>21.567578063940513</v>
      </c>
      <c r="Q42" s="68">
        <f>DK38</f>
        <v>30.841165937501227</v>
      </c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  <c r="AL42" s="9" t="s">
        <v>31</v>
      </c>
      <c r="AM42" s="23">
        <v>0</v>
      </c>
      <c r="AN42" s="24" t="s">
        <v>44</v>
      </c>
      <c r="AO42" s="25">
        <v>1445.0238277868534</v>
      </c>
      <c r="AP42" s="26">
        <v>528.64172175524652</v>
      </c>
      <c r="AQ42" s="26">
        <v>8387.0454879614663</v>
      </c>
      <c r="AR42" s="27">
        <v>9832.0693157483202</v>
      </c>
      <c r="AS42" s="28" t="s">
        <v>30</v>
      </c>
      <c r="AT42" s="28" t="s">
        <v>30</v>
      </c>
      <c r="AU42" s="29" t="s">
        <v>30</v>
      </c>
      <c r="AV42" s="30">
        <v>1</v>
      </c>
      <c r="AW42" s="29" t="s">
        <v>30</v>
      </c>
      <c r="AX42" s="31"/>
      <c r="AY42" s="31"/>
      <c r="AZ42" s="31"/>
      <c r="BB42" s="9" t="s">
        <v>31</v>
      </c>
      <c r="BC42" s="23">
        <v>0</v>
      </c>
      <c r="BD42" s="24" t="s">
        <v>44</v>
      </c>
      <c r="BE42" s="25">
        <v>1814.3133287446831</v>
      </c>
      <c r="BF42" s="26">
        <v>456.33377714616051</v>
      </c>
      <c r="BG42" s="26">
        <v>7165.1773931300986</v>
      </c>
      <c r="BH42" s="27">
        <v>8979.4907218748249</v>
      </c>
      <c r="BI42" s="28" t="s">
        <v>30</v>
      </c>
      <c r="BJ42" s="28" t="s">
        <v>30</v>
      </c>
      <c r="BK42" s="29" t="s">
        <v>30</v>
      </c>
      <c r="BL42" s="30">
        <v>1</v>
      </c>
      <c r="BM42" s="29" t="s">
        <v>30</v>
      </c>
      <c r="BN42" s="31"/>
      <c r="BO42" s="31"/>
      <c r="BP42" s="31"/>
      <c r="BR42" s="9" t="s">
        <v>31</v>
      </c>
      <c r="BS42" s="23">
        <v>0</v>
      </c>
      <c r="BT42" s="24" t="s">
        <v>44</v>
      </c>
      <c r="BU42" s="25">
        <v>1814.3133287446831</v>
      </c>
      <c r="BV42" s="26">
        <v>422.09529084954795</v>
      </c>
      <c r="BW42" s="26">
        <v>6700.7364986852999</v>
      </c>
      <c r="BX42" s="27">
        <v>8515.0498274300517</v>
      </c>
      <c r="BY42" s="28" t="s">
        <v>30</v>
      </c>
      <c r="BZ42" s="28" t="s">
        <v>30</v>
      </c>
      <c r="CA42" s="29" t="s">
        <v>30</v>
      </c>
      <c r="CB42" s="30">
        <v>1</v>
      </c>
      <c r="CC42" s="29" t="s">
        <v>30</v>
      </c>
      <c r="CD42" s="31"/>
      <c r="CE42" s="31"/>
      <c r="CF42" s="31"/>
      <c r="CH42" s="9"/>
      <c r="CI42" s="23"/>
      <c r="CJ42" s="24"/>
      <c r="CK42" s="25"/>
      <c r="CL42" s="26"/>
      <c r="CM42" s="26"/>
      <c r="CN42" s="27"/>
      <c r="CO42" s="28"/>
      <c r="CP42" s="28"/>
      <c r="CQ42" s="29"/>
      <c r="CR42" s="30"/>
      <c r="CS42" s="29"/>
      <c r="CT42" s="31"/>
      <c r="CU42" s="31"/>
      <c r="CV42" s="31"/>
      <c r="CX42" s="9" t="s">
        <v>31</v>
      </c>
      <c r="CY42" s="23">
        <v>0</v>
      </c>
      <c r="CZ42" s="24" t="s">
        <v>44</v>
      </c>
      <c r="DA42" s="25">
        <v>1814.3133287446831</v>
      </c>
      <c r="DB42" s="26">
        <v>417.28546592634757</v>
      </c>
      <c r="DC42" s="26">
        <v>6642.0443963479602</v>
      </c>
      <c r="DD42" s="27">
        <v>8456.3577250927265</v>
      </c>
      <c r="DE42" s="28" t="s">
        <v>30</v>
      </c>
      <c r="DF42" s="28" t="s">
        <v>30</v>
      </c>
      <c r="DG42" s="29" t="s">
        <v>30</v>
      </c>
      <c r="DH42" s="30">
        <v>1</v>
      </c>
      <c r="DI42" s="29" t="s">
        <v>30</v>
      </c>
      <c r="DJ42" s="31"/>
      <c r="DK42" s="31"/>
      <c r="DL42" s="31"/>
    </row>
    <row r="43" spans="1:116" x14ac:dyDescent="0.25">
      <c r="A43" s="2">
        <v>2</v>
      </c>
      <c r="B43" s="3">
        <v>0.92</v>
      </c>
      <c r="C43" s="61">
        <f t="shared" si="50"/>
        <v>0</v>
      </c>
      <c r="D43" s="58">
        <f t="shared" si="51"/>
        <v>0</v>
      </c>
      <c r="E43" s="58">
        <f t="shared" si="48"/>
        <v>0</v>
      </c>
      <c r="F43" s="58">
        <f t="shared" si="48"/>
        <v>0</v>
      </c>
      <c r="G43" s="68">
        <f t="shared" ref="G43:H45" si="54">CT39</f>
        <v>0</v>
      </c>
      <c r="H43" s="68">
        <f t="shared" si="54"/>
        <v>0</v>
      </c>
      <c r="J43" s="2">
        <v>2</v>
      </c>
      <c r="K43" s="3">
        <v>0.92</v>
      </c>
      <c r="L43" s="61">
        <f t="shared" si="52"/>
        <v>2.6753604407631943</v>
      </c>
      <c r="M43" s="58">
        <f t="shared" si="53"/>
        <v>0.1197</v>
      </c>
      <c r="N43" s="58">
        <f t="shared" si="49"/>
        <v>0.75419999999999998</v>
      </c>
      <c r="O43" s="58">
        <f t="shared" si="49"/>
        <v>0.12609999999999999</v>
      </c>
      <c r="P43" s="68">
        <f t="shared" ref="P43:Q45" si="55">DJ39</f>
        <v>18.998234579563047</v>
      </c>
      <c r="Q43" s="68">
        <f t="shared" si="55"/>
        <v>26.072428668331344</v>
      </c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  <c r="AL43" s="9" t="s">
        <v>31</v>
      </c>
      <c r="AM43" s="23">
        <v>1</v>
      </c>
      <c r="AN43" s="24" t="s">
        <v>45</v>
      </c>
      <c r="AO43" s="32">
        <v>1596.4348752693679</v>
      </c>
      <c r="AP43" s="33">
        <v>472.21744144039212</v>
      </c>
      <c r="AQ43" s="33">
        <v>7545.7753612664546</v>
      </c>
      <c r="AR43" s="34">
        <v>9142.2102365358314</v>
      </c>
      <c r="AS43" s="35">
        <v>664.46598673411847</v>
      </c>
      <c r="AT43" s="35">
        <v>689.85907921248872</v>
      </c>
      <c r="AU43" s="36">
        <v>0.16592747195408297</v>
      </c>
      <c r="AV43" s="36">
        <v>0.13357683276806678</v>
      </c>
      <c r="AW43" s="36">
        <v>0.70049569527785027</v>
      </c>
      <c r="AX43" s="37">
        <v>2.6834378150261253</v>
      </c>
      <c r="AY43" s="37">
        <v>8.604370387430027</v>
      </c>
      <c r="AZ43" s="37">
        <v>1.4088247392777231</v>
      </c>
      <c r="BB43" s="9" t="s">
        <v>31</v>
      </c>
      <c r="BC43" s="23">
        <v>1</v>
      </c>
      <c r="BD43" s="24" t="s">
        <v>45</v>
      </c>
      <c r="BE43" s="32">
        <v>1972.2754536016373</v>
      </c>
      <c r="BF43" s="33">
        <v>405.18271558441336</v>
      </c>
      <c r="BG43" s="33">
        <v>6424.5739902843479</v>
      </c>
      <c r="BH43" s="34">
        <v>8396.8494438860544</v>
      </c>
      <c r="BI43" s="35">
        <v>582.52952560189942</v>
      </c>
      <c r="BJ43" s="35">
        <v>582.64127798877053</v>
      </c>
      <c r="BK43" s="36">
        <v>0.24199999999999999</v>
      </c>
      <c r="BL43" s="36">
        <v>0.1142</v>
      </c>
      <c r="BM43" s="36">
        <v>0.64380000000000004</v>
      </c>
      <c r="BN43" s="37">
        <v>3.0881494935597726</v>
      </c>
      <c r="BO43" s="37">
        <v>12.04698241095692</v>
      </c>
      <c r="BP43" s="37">
        <v>2.1471724405125432</v>
      </c>
      <c r="BR43" s="9" t="s">
        <v>31</v>
      </c>
      <c r="BS43" s="23">
        <v>1</v>
      </c>
      <c r="BT43" s="24" t="s">
        <v>45</v>
      </c>
      <c r="BU43" s="32">
        <v>1972.2754536016373</v>
      </c>
      <c r="BV43" s="33">
        <v>374.95904387350373</v>
      </c>
      <c r="BW43" s="33">
        <v>6011.8867455630252</v>
      </c>
      <c r="BX43" s="34">
        <v>7984.162199164748</v>
      </c>
      <c r="BY43" s="35">
        <v>530.77927654502867</v>
      </c>
      <c r="BZ43" s="35">
        <v>530.88762826530365</v>
      </c>
      <c r="CA43" s="36">
        <v>0.25890000000000002</v>
      </c>
      <c r="CB43" s="36">
        <v>0.1142</v>
      </c>
      <c r="CC43" s="36">
        <v>0.62690000000000001</v>
      </c>
      <c r="CD43" s="37">
        <v>3.3511816275325104</v>
      </c>
      <c r="CE43" s="37">
        <v>12.95292993441528</v>
      </c>
      <c r="CF43" s="37">
        <v>2.3453729734829318</v>
      </c>
      <c r="CH43" s="9"/>
      <c r="CI43" s="23"/>
      <c r="CJ43" s="24"/>
      <c r="CK43" s="32"/>
      <c r="CL43" s="33"/>
      <c r="CM43" s="33"/>
      <c r="CN43" s="34"/>
      <c r="CO43" s="35"/>
      <c r="CP43" s="35"/>
      <c r="CQ43" s="36"/>
      <c r="CR43" s="36"/>
      <c r="CS43" s="36"/>
      <c r="CT43" s="37"/>
      <c r="CU43" s="37"/>
      <c r="CV43" s="37"/>
      <c r="CX43" s="9" t="s">
        <v>31</v>
      </c>
      <c r="CY43" s="23">
        <v>1</v>
      </c>
      <c r="CZ43" s="24" t="s">
        <v>45</v>
      </c>
      <c r="DA43" s="32">
        <v>1972.2754536016373</v>
      </c>
      <c r="DB43" s="33">
        <v>370.75865155888209</v>
      </c>
      <c r="DC43" s="33">
        <v>5962.4735261801179</v>
      </c>
      <c r="DD43" s="34">
        <v>7934.7489797818362</v>
      </c>
      <c r="DE43" s="35">
        <v>523.57590672348647</v>
      </c>
      <c r="DF43" s="35">
        <v>521.6087453108903</v>
      </c>
      <c r="DG43" s="36">
        <v>0.32719999999999999</v>
      </c>
      <c r="DH43" s="36">
        <v>0.1142</v>
      </c>
      <c r="DI43" s="36">
        <v>0.55859999999999999</v>
      </c>
      <c r="DJ43" s="37">
        <v>3.3950771615133712</v>
      </c>
      <c r="DK43" s="37">
        <v>15.0223891286581</v>
      </c>
      <c r="DL43" s="37">
        <v>0</v>
      </c>
    </row>
    <row r="44" spans="1:116" x14ac:dyDescent="0.25">
      <c r="A44" s="2">
        <v>3</v>
      </c>
      <c r="B44" s="3">
        <v>0.95</v>
      </c>
      <c r="C44" s="61">
        <f t="shared" si="50"/>
        <v>0</v>
      </c>
      <c r="D44" s="58">
        <f t="shared" si="51"/>
        <v>0</v>
      </c>
      <c r="E44" s="58">
        <f t="shared" si="48"/>
        <v>0</v>
      </c>
      <c r="F44" s="58">
        <f t="shared" si="48"/>
        <v>0</v>
      </c>
      <c r="G44" s="68">
        <f t="shared" si="54"/>
        <v>0</v>
      </c>
      <c r="H44" s="68">
        <f t="shared" si="54"/>
        <v>0</v>
      </c>
      <c r="J44" s="2">
        <v>3</v>
      </c>
      <c r="K44" s="3">
        <v>0.95</v>
      </c>
      <c r="L44" s="61">
        <f t="shared" si="52"/>
        <v>-0.59847771140849593</v>
      </c>
      <c r="M44" s="58">
        <f t="shared" si="53"/>
        <v>0.1711</v>
      </c>
      <c r="N44" s="58">
        <f t="shared" si="49"/>
        <v>0.68310000000000004</v>
      </c>
      <c r="O44" s="58">
        <f t="shared" si="49"/>
        <v>0.14580000000000001</v>
      </c>
      <c r="P44" s="68">
        <f t="shared" si="55"/>
        <v>18.938345342885889</v>
      </c>
      <c r="Q44" s="68">
        <f t="shared" si="55"/>
        <v>21.417244616939808</v>
      </c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  <c r="AL44" s="9" t="s">
        <v>31</v>
      </c>
      <c r="AM44" s="23">
        <v>2</v>
      </c>
      <c r="AN44" s="24" t="s">
        <v>46</v>
      </c>
      <c r="AO44" s="32">
        <v>1729.9212819089064</v>
      </c>
      <c r="AP44" s="33">
        <v>461.22744264565557</v>
      </c>
      <c r="AQ44" s="33">
        <v>7375.2169230347154</v>
      </c>
      <c r="AR44" s="34">
        <v>9105.1382049435942</v>
      </c>
      <c r="AS44" s="35">
        <v>625.65870487690449</v>
      </c>
      <c r="AT44" s="35">
        <v>726.9311108047259</v>
      </c>
      <c r="AU44" s="36">
        <v>0.25228280720062612</v>
      </c>
      <c r="AV44" s="36">
        <v>2.4262979389512131E-2</v>
      </c>
      <c r="AW44" s="36">
        <v>0.72345421340986171</v>
      </c>
      <c r="AX44" s="37">
        <v>4.2260698754771813</v>
      </c>
      <c r="AY44" s="37">
        <v>13.188037320023218</v>
      </c>
      <c r="AZ44" s="37">
        <v>4.7162083155780792</v>
      </c>
      <c r="BB44" s="9" t="s">
        <v>31</v>
      </c>
      <c r="BC44" s="23">
        <v>2</v>
      </c>
      <c r="BD44" s="24" t="s">
        <v>46</v>
      </c>
      <c r="BE44" s="32">
        <v>2110.5197330446308</v>
      </c>
      <c r="BF44" s="33">
        <v>395.62167773476057</v>
      </c>
      <c r="BG44" s="33">
        <v>6279.1434024149457</v>
      </c>
      <c r="BH44" s="34">
        <v>8389.6631354593865</v>
      </c>
      <c r="BI44" s="35">
        <v>535.47452345449085</v>
      </c>
      <c r="BJ44" s="35">
        <v>589.82758641543842</v>
      </c>
      <c r="BK44" s="36">
        <v>0.32150000000000001</v>
      </c>
      <c r="BL44" s="36">
        <v>2.3199999999999998E-2</v>
      </c>
      <c r="BM44" s="36">
        <v>0.65529999999999999</v>
      </c>
      <c r="BN44" s="37">
        <v>4.8788694044786878</v>
      </c>
      <c r="BO44" s="37">
        <v>16.837126905241337</v>
      </c>
      <c r="BP44" s="37">
        <v>4.3608397309391904</v>
      </c>
      <c r="BR44" s="9" t="s">
        <v>31</v>
      </c>
      <c r="BS44" s="23">
        <v>2</v>
      </c>
      <c r="BT44" s="24" t="s">
        <v>46</v>
      </c>
      <c r="BU44" s="32">
        <v>2110.5197330446308</v>
      </c>
      <c r="BV44" s="33">
        <v>366.13274506148485</v>
      </c>
      <c r="BW44" s="33">
        <v>5875.6607739628707</v>
      </c>
      <c r="BX44" s="34">
        <v>7986.1805070073287</v>
      </c>
      <c r="BY44" s="35">
        <v>479.32997189843007</v>
      </c>
      <c r="BZ44" s="35">
        <v>528.86932042272292</v>
      </c>
      <c r="CA44" s="36">
        <v>0.34289999999999998</v>
      </c>
      <c r="CB44" s="36">
        <v>2.3199999999999998E-2</v>
      </c>
      <c r="CC44" s="36">
        <v>0.63390000000000002</v>
      </c>
      <c r="CD44" s="37">
        <v>5.2929401285945259</v>
      </c>
      <c r="CE44" s="37">
        <v>17.72793131633254</v>
      </c>
      <c r="CF44" s="37">
        <v>4.7290932876316498</v>
      </c>
      <c r="CH44" s="9"/>
      <c r="CI44" s="23"/>
      <c r="CJ44" s="24"/>
      <c r="CK44" s="32"/>
      <c r="CL44" s="33"/>
      <c r="CM44" s="33"/>
      <c r="CN44" s="34"/>
      <c r="CO44" s="35"/>
      <c r="CP44" s="35"/>
      <c r="CQ44" s="36"/>
      <c r="CR44" s="36"/>
      <c r="CS44" s="36"/>
      <c r="CT44" s="37"/>
      <c r="CU44" s="37"/>
      <c r="CV44" s="37"/>
      <c r="CX44" s="9" t="s">
        <v>31</v>
      </c>
      <c r="CY44" s="23">
        <v>2</v>
      </c>
      <c r="CZ44" s="24" t="s">
        <v>46</v>
      </c>
      <c r="DA44" s="32">
        <v>2110.5197330446308</v>
      </c>
      <c r="DB44" s="33">
        <v>362.24329849276671</v>
      </c>
      <c r="DC44" s="33">
        <v>5831.0194952604343</v>
      </c>
      <c r="DD44" s="34">
        <v>7941.539228304915</v>
      </c>
      <c r="DE44" s="35">
        <v>468.11636487614891</v>
      </c>
      <c r="DF44" s="35">
        <v>514.81849678781145</v>
      </c>
      <c r="DG44" s="36">
        <v>0.42099999999999999</v>
      </c>
      <c r="DH44" s="36">
        <v>2.3199999999999998E-2</v>
      </c>
      <c r="DI44" s="36">
        <v>0.55579999999999996</v>
      </c>
      <c r="DJ44" s="37">
        <v>5.38144513762796</v>
      </c>
      <c r="DK44" s="37">
        <v>20.306584798641381</v>
      </c>
      <c r="DL44" s="37">
        <v>6.8799433505633321</v>
      </c>
    </row>
    <row r="45" spans="1:116" x14ac:dyDescent="0.25">
      <c r="A45" s="2">
        <v>4</v>
      </c>
      <c r="B45" s="3">
        <v>0.98</v>
      </c>
      <c r="C45" s="61">
        <f t="shared" si="50"/>
        <v>0</v>
      </c>
      <c r="D45" s="58">
        <f t="shared" si="51"/>
        <v>0</v>
      </c>
      <c r="E45" s="58">
        <f t="shared" si="48"/>
        <v>0</v>
      </c>
      <c r="F45" s="58">
        <f t="shared" si="48"/>
        <v>0</v>
      </c>
      <c r="G45" s="68">
        <f t="shared" si="54"/>
        <v>0</v>
      </c>
      <c r="H45" s="68">
        <f t="shared" si="54"/>
        <v>0</v>
      </c>
      <c r="J45" s="2">
        <v>4</v>
      </c>
      <c r="K45" s="3">
        <v>0.98</v>
      </c>
      <c r="L45" s="61">
        <f t="shared" si="52"/>
        <v>-73.803493998071474</v>
      </c>
      <c r="M45" s="58">
        <f t="shared" si="53"/>
        <v>0.21440000000000001</v>
      </c>
      <c r="N45" s="58">
        <f t="shared" si="49"/>
        <v>0.66180000000000005</v>
      </c>
      <c r="O45" s="58">
        <f t="shared" si="49"/>
        <v>0.12379999999999999</v>
      </c>
      <c r="P45" s="68">
        <f t="shared" si="55"/>
        <v>23.155984937926377</v>
      </c>
      <c r="Q45" s="68">
        <f t="shared" si="55"/>
        <v>30.429881538385214</v>
      </c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  <c r="AL45" s="9" t="s">
        <v>31</v>
      </c>
      <c r="AM45" s="23">
        <v>3</v>
      </c>
      <c r="AN45" s="24" t="s">
        <v>47</v>
      </c>
      <c r="AO45" s="32">
        <v>1776.391643988539</v>
      </c>
      <c r="AP45" s="33">
        <v>460.20067023323531</v>
      </c>
      <c r="AQ45" s="33">
        <v>7356.9942662394697</v>
      </c>
      <c r="AR45" s="34">
        <v>9133.3859102279985</v>
      </c>
      <c r="AS45" s="35">
        <v>582.23065533121792</v>
      </c>
      <c r="AT45" s="35">
        <v>698.68340552032168</v>
      </c>
      <c r="AU45" s="36">
        <v>0.30733107226715367</v>
      </c>
      <c r="AV45" s="36">
        <v>0</v>
      </c>
      <c r="AW45" s="36">
        <v>0.69266892773284638</v>
      </c>
      <c r="AX45" s="37">
        <v>4.8416529090748259</v>
      </c>
      <c r="AY45" s="37">
        <v>14.937221220970065</v>
      </c>
      <c r="AZ45" s="37">
        <v>5.9389348454997073</v>
      </c>
      <c r="BB45" s="9" t="s">
        <v>31</v>
      </c>
      <c r="BC45" s="23">
        <v>3</v>
      </c>
      <c r="BD45" s="24" t="s">
        <v>47</v>
      </c>
      <c r="BE45" s="32">
        <v>2158.7205311817852</v>
      </c>
      <c r="BF45" s="33">
        <v>396.52127983872703</v>
      </c>
      <c r="BG45" s="33">
        <v>6289.5943790240854</v>
      </c>
      <c r="BH45" s="34">
        <v>8448.3149102057887</v>
      </c>
      <c r="BI45" s="35">
        <v>464.44644364533417</v>
      </c>
      <c r="BJ45" s="35">
        <v>531.17581166903619</v>
      </c>
      <c r="BK45" s="36">
        <v>0.39150000000000001</v>
      </c>
      <c r="BL45" s="36">
        <v>1E-4</v>
      </c>
      <c r="BM45" s="36">
        <v>0.60840000000000005</v>
      </c>
      <c r="BN45" s="37">
        <v>5.7581144065405745</v>
      </c>
      <c r="BO45" s="37">
        <v>21.187551827941256</v>
      </c>
      <c r="BP45" s="37">
        <v>5.022659493348864</v>
      </c>
      <c r="BR45" s="9" t="s">
        <v>31</v>
      </c>
      <c r="BS45" s="23">
        <v>3</v>
      </c>
      <c r="BT45" s="24" t="s">
        <v>47</v>
      </c>
      <c r="BU45" s="32">
        <v>2158.7205311817852</v>
      </c>
      <c r="BV45" s="33">
        <v>366.93346185840198</v>
      </c>
      <c r="BW45" s="33">
        <v>5881.8383827148064</v>
      </c>
      <c r="BX45" s="34">
        <v>8040.5589138965133</v>
      </c>
      <c r="BY45" s="35">
        <v>413.87315962706225</v>
      </c>
      <c r="BZ45" s="35">
        <v>474.49091353353833</v>
      </c>
      <c r="CA45" s="36">
        <v>0.4078</v>
      </c>
      <c r="CB45" s="36">
        <v>1E-4</v>
      </c>
      <c r="CC45" s="36">
        <v>0.59209999999999996</v>
      </c>
      <c r="CD45" s="37">
        <v>6.2435783717828315</v>
      </c>
      <c r="CE45" s="37">
        <v>22.387520402290576</v>
      </c>
      <c r="CF45" s="37">
        <v>5.4547357544092865</v>
      </c>
      <c r="CH45" s="9"/>
      <c r="CI45" s="23"/>
      <c r="CJ45" s="24"/>
      <c r="CK45" s="32"/>
      <c r="CL45" s="33"/>
      <c r="CM45" s="33"/>
      <c r="CN45" s="34"/>
      <c r="CO45" s="35"/>
      <c r="CP45" s="35"/>
      <c r="CQ45" s="36"/>
      <c r="CR45" s="36"/>
      <c r="CS45" s="36"/>
      <c r="CT45" s="37"/>
      <c r="CU45" s="37"/>
      <c r="CV45" s="37"/>
      <c r="CX45" s="9" t="s">
        <v>31</v>
      </c>
      <c r="CY45" s="23">
        <v>3</v>
      </c>
      <c r="CZ45" s="24" t="s">
        <v>47</v>
      </c>
      <c r="DA45" s="32">
        <v>2158.7205311817852</v>
      </c>
      <c r="DB45" s="33">
        <v>363.01320445116329</v>
      </c>
      <c r="DC45" s="33">
        <v>5837.0130342260099</v>
      </c>
      <c r="DD45" s="34">
        <v>7995.7335654077815</v>
      </c>
      <c r="DE45" s="35">
        <v>403.10508423879787</v>
      </c>
      <c r="DF45" s="35">
        <v>460.62415968494497</v>
      </c>
      <c r="DG45" s="36">
        <v>0.47870000000000001</v>
      </c>
      <c r="DH45" s="36">
        <v>1E-4</v>
      </c>
      <c r="DI45" s="36">
        <v>0.5212</v>
      </c>
      <c r="DJ45" s="37">
        <v>6.3459158154774995</v>
      </c>
      <c r="DK45" s="37">
        <v>23.970497510547833</v>
      </c>
      <c r="DL45" s="37">
        <v>6.3115127159993092</v>
      </c>
    </row>
    <row r="46" spans="1:116" x14ac:dyDescent="0.25">
      <c r="C46" s="64">
        <f>(C42-C20)/C20</f>
        <v>-1</v>
      </c>
      <c r="D46" s="64">
        <f>(D42-D20)/D20</f>
        <v>-1</v>
      </c>
      <c r="E46" s="64"/>
      <c r="F46" s="64"/>
      <c r="G46" s="64">
        <f>(G42-G20)/G20</f>
        <v>-1</v>
      </c>
      <c r="H46" s="64">
        <f>(H42-H20)/H20</f>
        <v>-1</v>
      </c>
      <c r="L46" s="64">
        <f>(L42-C20)/C20</f>
        <v>-1.0514429132656056</v>
      </c>
      <c r="M46" s="64">
        <f>(M42-D20)/D20</f>
        <v>-0.26832204724409447</v>
      </c>
      <c r="N46" s="64"/>
      <c r="O46" s="64"/>
      <c r="P46" s="64">
        <f t="shared" ref="P46:Q49" si="56">(P42-G20)/G20</f>
        <v>3.0536481196572183</v>
      </c>
      <c r="Q46" s="64">
        <f t="shared" si="56"/>
        <v>0.96532912448449082</v>
      </c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47" t="s">
        <v>48</v>
      </c>
      <c r="AM46" s="5"/>
      <c r="AN46" s="5"/>
      <c r="AO46" s="5"/>
      <c r="AP46" s="5" t="s">
        <v>32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B46" s="47" t="s">
        <v>48</v>
      </c>
      <c r="BC46" s="5"/>
      <c r="BD46" s="5"/>
      <c r="BE46" s="5"/>
      <c r="BF46" s="5" t="s">
        <v>32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R46" s="47" t="s">
        <v>48</v>
      </c>
      <c r="BS46" s="5"/>
      <c r="BT46" s="5"/>
      <c r="BU46" s="5"/>
      <c r="BV46" s="5" t="s">
        <v>32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H46" s="47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X46" s="47" t="s">
        <v>48</v>
      </c>
      <c r="CY46" s="5"/>
      <c r="CZ46" s="5"/>
      <c r="DA46" s="5"/>
      <c r="DB46" s="5" t="s">
        <v>32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x14ac:dyDescent="0.25">
      <c r="C47" s="64">
        <f t="shared" ref="C47:D47" si="57">(C43-C21)/C21</f>
        <v>-1</v>
      </c>
      <c r="D47" s="64">
        <f t="shared" si="57"/>
        <v>-1</v>
      </c>
      <c r="E47" s="64"/>
      <c r="F47" s="64"/>
      <c r="G47" s="64">
        <f t="shared" ref="G47:H47" si="58">(G43-G21)/G21</f>
        <v>-1</v>
      </c>
      <c r="H47" s="64">
        <f t="shared" si="58"/>
        <v>-1</v>
      </c>
      <c r="L47" s="64">
        <f t="shared" ref="L47:L49" si="59">(L43-C21)/C21</f>
        <v>-0.99590670548440752</v>
      </c>
      <c r="M47" s="64">
        <f t="shared" ref="M47:M49" si="60">(M43-D21)/D21</f>
        <v>-0.19612899999999994</v>
      </c>
      <c r="N47" s="64"/>
      <c r="O47" s="64"/>
      <c r="P47" s="64">
        <f t="shared" si="56"/>
        <v>2.6303592320186109</v>
      </c>
      <c r="Q47" s="64">
        <f t="shared" si="56"/>
        <v>1.0327068223156128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x14ac:dyDescent="0.25">
      <c r="C48" s="64">
        <f t="shared" ref="C48:D48" si="61">(C44-C22)/C22</f>
        <v>-1</v>
      </c>
      <c r="D48" s="64">
        <f t="shared" si="61"/>
        <v>-1</v>
      </c>
      <c r="E48" s="64"/>
      <c r="F48" s="64"/>
      <c r="G48" s="64">
        <f t="shared" ref="G48:H48" si="62">(G44-G22)/G22</f>
        <v>-1</v>
      </c>
      <c r="H48" s="64">
        <f t="shared" si="62"/>
        <v>-1</v>
      </c>
      <c r="L48" s="64">
        <f t="shared" si="59"/>
        <v>-1.0009961478115628</v>
      </c>
      <c r="M48" s="64">
        <f t="shared" si="60"/>
        <v>-0.14340670926517571</v>
      </c>
      <c r="N48" s="64"/>
      <c r="O48" s="64"/>
      <c r="P48" s="64">
        <f t="shared" si="56"/>
        <v>2.2633084956276721</v>
      </c>
      <c r="Q48" s="64">
        <f t="shared" si="56"/>
        <v>0.82920518309553914</v>
      </c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  <c r="AL48" s="4" t="s">
        <v>35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" t="s">
        <v>38</v>
      </c>
      <c r="BB48" s="4" t="s">
        <v>35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7" t="s">
        <v>57</v>
      </c>
      <c r="BR48" s="4" t="s">
        <v>35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 t="s">
        <v>38</v>
      </c>
      <c r="CH48" s="4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X48" s="4" t="s">
        <v>35</v>
      </c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7" t="s">
        <v>38</v>
      </c>
    </row>
    <row r="49" spans="1:116" x14ac:dyDescent="0.25">
      <c r="C49" s="64">
        <f t="shared" ref="C49:D49" si="63">(C45-C23)/C23</f>
        <v>-1</v>
      </c>
      <c r="D49" s="64">
        <f t="shared" si="63"/>
        <v>-1</v>
      </c>
      <c r="E49" s="64"/>
      <c r="F49" s="64"/>
      <c r="G49" s="64">
        <f t="shared" ref="G49:H49" si="64">(G45-G23)/G23</f>
        <v>-1</v>
      </c>
      <c r="H49" s="64">
        <f t="shared" si="64"/>
        <v>-1</v>
      </c>
      <c r="L49" s="64">
        <f t="shared" si="59"/>
        <v>-1.1229536170962893</v>
      </c>
      <c r="M49" s="64">
        <f t="shared" si="60"/>
        <v>-0.1303758412424503</v>
      </c>
      <c r="N49" s="64"/>
      <c r="O49" s="64"/>
      <c r="P49" s="64">
        <f t="shared" si="56"/>
        <v>2.4923049293710471</v>
      </c>
      <c r="Q49" s="64">
        <f t="shared" si="56"/>
        <v>1.2630058402778428</v>
      </c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  <c r="AL49" s="8"/>
      <c r="AM49" s="9"/>
      <c r="AN49" s="9"/>
      <c r="AO49" s="10" t="s">
        <v>7</v>
      </c>
      <c r="AP49" s="10"/>
      <c r="AQ49" s="10"/>
      <c r="AR49" s="10"/>
      <c r="AS49" s="10"/>
      <c r="AT49" s="10"/>
      <c r="AU49" s="10"/>
      <c r="AV49" s="10"/>
      <c r="AW49" s="11"/>
      <c r="AX49" s="12"/>
      <c r="AY49" s="12" t="s">
        <v>8</v>
      </c>
      <c r="AZ49" s="12"/>
      <c r="BB49" s="8"/>
      <c r="BC49" s="9"/>
      <c r="BD49" s="9"/>
      <c r="BE49" s="10" t="s">
        <v>7</v>
      </c>
      <c r="BF49" s="10"/>
      <c r="BG49" s="10"/>
      <c r="BH49" s="10"/>
      <c r="BI49" s="10"/>
      <c r="BJ49" s="10"/>
      <c r="BK49" s="10"/>
      <c r="BL49" s="10"/>
      <c r="BM49" s="11"/>
      <c r="BN49" s="12"/>
      <c r="BO49" s="12" t="s">
        <v>8</v>
      </c>
      <c r="BP49" s="12"/>
      <c r="BR49" s="8"/>
      <c r="BS49" s="9"/>
      <c r="BT49" s="9"/>
      <c r="BU49" s="10" t="s">
        <v>7</v>
      </c>
      <c r="BV49" s="10"/>
      <c r="BW49" s="10"/>
      <c r="BX49" s="10"/>
      <c r="BY49" s="10"/>
      <c r="BZ49" s="10"/>
      <c r="CA49" s="10"/>
      <c r="CB49" s="10"/>
      <c r="CC49" s="11"/>
      <c r="CD49" s="12"/>
      <c r="CE49" s="12" t="s">
        <v>8</v>
      </c>
      <c r="CF49" s="12"/>
      <c r="CH49" s="8"/>
      <c r="CI49" s="9"/>
      <c r="CJ49" s="9"/>
      <c r="CK49" s="10"/>
      <c r="CL49" s="10"/>
      <c r="CM49" s="10"/>
      <c r="CN49" s="10"/>
      <c r="CO49" s="10"/>
      <c r="CP49" s="10"/>
      <c r="CQ49" s="10"/>
      <c r="CR49" s="10"/>
      <c r="CS49" s="11"/>
      <c r="CT49" s="12"/>
      <c r="CU49" s="12"/>
      <c r="CV49" s="12"/>
      <c r="CX49" s="8"/>
      <c r="CY49" s="9"/>
      <c r="CZ49" s="9"/>
      <c r="DA49" s="10" t="s">
        <v>7</v>
      </c>
      <c r="DB49" s="10"/>
      <c r="DC49" s="10"/>
      <c r="DD49" s="10"/>
      <c r="DE49" s="10"/>
      <c r="DF49" s="10"/>
      <c r="DG49" s="10"/>
      <c r="DH49" s="10"/>
      <c r="DI49" s="11"/>
      <c r="DJ49" s="12"/>
      <c r="DK49" s="12" t="s">
        <v>8</v>
      </c>
      <c r="DL49" s="12"/>
    </row>
    <row r="50" spans="1:11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  <c r="AL50" s="8"/>
      <c r="AM50" s="13"/>
      <c r="AN50" s="14"/>
      <c r="AO50" s="9" t="s">
        <v>36</v>
      </c>
      <c r="AP50" s="15" t="s">
        <v>10</v>
      </c>
      <c r="AQ50" s="15" t="s">
        <v>11</v>
      </c>
      <c r="AR50" s="9"/>
      <c r="AS50" s="15" t="s">
        <v>12</v>
      </c>
      <c r="AT50" s="15" t="s">
        <v>13</v>
      </c>
      <c r="AU50" s="16" t="s">
        <v>14</v>
      </c>
      <c r="AV50" s="17" t="s">
        <v>15</v>
      </c>
      <c r="AW50" s="16" t="s">
        <v>14</v>
      </c>
      <c r="AX50" s="9" t="s">
        <v>16</v>
      </c>
      <c r="AY50" s="13"/>
      <c r="AZ50" s="13"/>
      <c r="BB50" s="8"/>
      <c r="BC50" s="13"/>
      <c r="BD50" s="14"/>
      <c r="BE50" s="9" t="s">
        <v>36</v>
      </c>
      <c r="BF50" s="15" t="s">
        <v>10</v>
      </c>
      <c r="BG50" s="15" t="s">
        <v>11</v>
      </c>
      <c r="BH50" s="9"/>
      <c r="BI50" s="15" t="s">
        <v>12</v>
      </c>
      <c r="BJ50" s="15" t="s">
        <v>13</v>
      </c>
      <c r="BK50" s="16" t="s">
        <v>14</v>
      </c>
      <c r="BL50" s="17" t="s">
        <v>15</v>
      </c>
      <c r="BM50" s="16" t="s">
        <v>14</v>
      </c>
      <c r="BN50" s="9" t="s">
        <v>16</v>
      </c>
      <c r="BO50" s="13"/>
      <c r="BP50" s="13"/>
      <c r="BR50" s="8"/>
      <c r="BS50" s="13"/>
      <c r="BT50" s="14"/>
      <c r="BU50" s="9" t="s">
        <v>36</v>
      </c>
      <c r="BV50" s="15" t="s">
        <v>10</v>
      </c>
      <c r="BW50" s="15" t="s">
        <v>11</v>
      </c>
      <c r="BX50" s="9"/>
      <c r="BY50" s="15" t="s">
        <v>12</v>
      </c>
      <c r="BZ50" s="15" t="s">
        <v>13</v>
      </c>
      <c r="CA50" s="16" t="s">
        <v>14</v>
      </c>
      <c r="CB50" s="17" t="s">
        <v>15</v>
      </c>
      <c r="CC50" s="16" t="s">
        <v>14</v>
      </c>
      <c r="CD50" s="9" t="s">
        <v>16</v>
      </c>
      <c r="CE50" s="13"/>
      <c r="CF50" s="13"/>
      <c r="CH50" s="8"/>
      <c r="CI50" s="13"/>
      <c r="CJ50" s="14"/>
      <c r="CK50" s="9"/>
      <c r="CL50" s="15"/>
      <c r="CM50" s="15"/>
      <c r="CN50" s="9"/>
      <c r="CO50" s="15"/>
      <c r="CP50" s="15"/>
      <c r="CQ50" s="16"/>
      <c r="CR50" s="17"/>
      <c r="CS50" s="16"/>
      <c r="CT50" s="9"/>
      <c r="CU50" s="13"/>
      <c r="CV50" s="13"/>
      <c r="CX50" s="8"/>
      <c r="CY50" s="13"/>
      <c r="CZ50" s="14"/>
      <c r="DA50" s="9" t="s">
        <v>36</v>
      </c>
      <c r="DB50" s="15" t="s">
        <v>10</v>
      </c>
      <c r="DC50" s="15" t="s">
        <v>11</v>
      </c>
      <c r="DD50" s="9"/>
      <c r="DE50" s="15" t="s">
        <v>12</v>
      </c>
      <c r="DF50" s="15" t="s">
        <v>13</v>
      </c>
      <c r="DG50" s="16" t="s">
        <v>14</v>
      </c>
      <c r="DH50" s="17" t="s">
        <v>15</v>
      </c>
      <c r="DI50" s="16" t="s">
        <v>14</v>
      </c>
      <c r="DJ50" s="9" t="s">
        <v>16</v>
      </c>
      <c r="DK50" s="13"/>
      <c r="DL50" s="13"/>
    </row>
    <row r="51" spans="1:11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  <c r="AL51" s="18"/>
      <c r="AM51" s="19" t="s">
        <v>17</v>
      </c>
      <c r="AN51" s="20" t="s">
        <v>18</v>
      </c>
      <c r="AO51" s="19" t="s">
        <v>19</v>
      </c>
      <c r="AP51" s="21" t="s">
        <v>20</v>
      </c>
      <c r="AQ51" s="21" t="s">
        <v>21</v>
      </c>
      <c r="AR51" s="19" t="s">
        <v>12</v>
      </c>
      <c r="AS51" s="21" t="s">
        <v>22</v>
      </c>
      <c r="AT51" s="21" t="s">
        <v>22</v>
      </c>
      <c r="AU51" s="22" t="s">
        <v>23</v>
      </c>
      <c r="AV51" s="22" t="s">
        <v>24</v>
      </c>
      <c r="AW51" s="22" t="s">
        <v>25</v>
      </c>
      <c r="AX51" s="19" t="s">
        <v>26</v>
      </c>
      <c r="AY51" s="19" t="s">
        <v>27</v>
      </c>
      <c r="AZ51" s="19" t="s">
        <v>28</v>
      </c>
      <c r="BB51" s="18"/>
      <c r="BC51" s="19" t="s">
        <v>17</v>
      </c>
      <c r="BD51" s="20" t="s">
        <v>18</v>
      </c>
      <c r="BE51" s="19" t="s">
        <v>19</v>
      </c>
      <c r="BF51" s="21" t="s">
        <v>20</v>
      </c>
      <c r="BG51" s="21" t="s">
        <v>21</v>
      </c>
      <c r="BH51" s="19" t="s">
        <v>12</v>
      </c>
      <c r="BI51" s="21" t="s">
        <v>22</v>
      </c>
      <c r="BJ51" s="21" t="s">
        <v>22</v>
      </c>
      <c r="BK51" s="22" t="s">
        <v>23</v>
      </c>
      <c r="BL51" s="22" t="s">
        <v>24</v>
      </c>
      <c r="BM51" s="22" t="s">
        <v>25</v>
      </c>
      <c r="BN51" s="19" t="s">
        <v>26</v>
      </c>
      <c r="BO51" s="19" t="s">
        <v>27</v>
      </c>
      <c r="BP51" s="19" t="s">
        <v>28</v>
      </c>
      <c r="BR51" s="18"/>
      <c r="BS51" s="19" t="s">
        <v>17</v>
      </c>
      <c r="BT51" s="20" t="s">
        <v>18</v>
      </c>
      <c r="BU51" s="19" t="s">
        <v>19</v>
      </c>
      <c r="BV51" s="21" t="s">
        <v>20</v>
      </c>
      <c r="BW51" s="21" t="s">
        <v>21</v>
      </c>
      <c r="BX51" s="19" t="s">
        <v>12</v>
      </c>
      <c r="BY51" s="21" t="s">
        <v>22</v>
      </c>
      <c r="BZ51" s="21" t="s">
        <v>22</v>
      </c>
      <c r="CA51" s="22" t="s">
        <v>23</v>
      </c>
      <c r="CB51" s="22" t="s">
        <v>24</v>
      </c>
      <c r="CC51" s="22" t="s">
        <v>25</v>
      </c>
      <c r="CD51" s="19" t="s">
        <v>26</v>
      </c>
      <c r="CE51" s="19" t="s">
        <v>27</v>
      </c>
      <c r="CF51" s="19" t="s">
        <v>28</v>
      </c>
      <c r="CH51" s="18"/>
      <c r="CI51" s="19"/>
      <c r="CJ51" s="20"/>
      <c r="CK51" s="19"/>
      <c r="CL51" s="21"/>
      <c r="CM51" s="21"/>
      <c r="CN51" s="19"/>
      <c r="CO51" s="21"/>
      <c r="CP51" s="21"/>
      <c r="CQ51" s="22"/>
      <c r="CR51" s="22"/>
      <c r="CS51" s="22"/>
      <c r="CT51" s="19"/>
      <c r="CU51" s="19"/>
      <c r="CV51" s="19"/>
      <c r="CX51" s="18"/>
      <c r="CY51" s="19" t="s">
        <v>17</v>
      </c>
      <c r="CZ51" s="20" t="s">
        <v>18</v>
      </c>
      <c r="DA51" s="19" t="s">
        <v>19</v>
      </c>
      <c r="DB51" s="21" t="s">
        <v>20</v>
      </c>
      <c r="DC51" s="21" t="s">
        <v>21</v>
      </c>
      <c r="DD51" s="19" t="s">
        <v>12</v>
      </c>
      <c r="DE51" s="21" t="s">
        <v>22</v>
      </c>
      <c r="DF51" s="21" t="s">
        <v>22</v>
      </c>
      <c r="DG51" s="22" t="s">
        <v>23</v>
      </c>
      <c r="DH51" s="22" t="s">
        <v>24</v>
      </c>
      <c r="DI51" s="22" t="s">
        <v>25</v>
      </c>
      <c r="DJ51" s="19" t="s">
        <v>26</v>
      </c>
      <c r="DK51" s="19" t="s">
        <v>27</v>
      </c>
      <c r="DL51" s="19" t="s">
        <v>28</v>
      </c>
    </row>
    <row r="52" spans="1:11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  <c r="AL52" s="9" t="s">
        <v>29</v>
      </c>
      <c r="AM52" s="23">
        <v>0</v>
      </c>
      <c r="AN52" s="50" t="s">
        <v>49</v>
      </c>
      <c r="AO52" s="32">
        <v>0</v>
      </c>
      <c r="AP52" s="33">
        <v>10.507099040405995</v>
      </c>
      <c r="AQ52" s="33">
        <v>156.21531531064949</v>
      </c>
      <c r="AR52" s="34">
        <v>156.21531531064949</v>
      </c>
      <c r="AS52" s="51" t="s">
        <v>30</v>
      </c>
      <c r="AT52" s="51" t="s">
        <v>30</v>
      </c>
      <c r="AU52" s="29" t="s">
        <v>30</v>
      </c>
      <c r="AV52" s="30">
        <v>1</v>
      </c>
      <c r="AW52" s="29" t="s">
        <v>30</v>
      </c>
      <c r="AX52" s="31"/>
      <c r="AY52" s="31"/>
      <c r="AZ52" s="31"/>
      <c r="BB52" s="9" t="s">
        <v>29</v>
      </c>
      <c r="BC52" s="23">
        <v>0</v>
      </c>
      <c r="BD52" s="50" t="s">
        <v>49</v>
      </c>
      <c r="BE52" s="32">
        <v>0</v>
      </c>
      <c r="BF52" s="33">
        <v>14.77529988330804</v>
      </c>
      <c r="BG52" s="33">
        <v>221.29111992600812</v>
      </c>
      <c r="BH52" s="34">
        <v>221.29111992600812</v>
      </c>
      <c r="BI52" s="51" t="s">
        <v>30</v>
      </c>
      <c r="BJ52" s="51" t="s">
        <v>30</v>
      </c>
      <c r="BK52" s="29" t="s">
        <v>30</v>
      </c>
      <c r="BL52" s="30">
        <v>1</v>
      </c>
      <c r="BM52" s="29" t="s">
        <v>30</v>
      </c>
      <c r="BN52" s="31"/>
      <c r="BO52" s="31"/>
      <c r="BP52" s="31"/>
      <c r="BR52" s="9" t="s">
        <v>29</v>
      </c>
      <c r="BS52" s="23">
        <v>0</v>
      </c>
      <c r="BT52" s="50" t="s">
        <v>49</v>
      </c>
      <c r="BU52" s="32">
        <v>0</v>
      </c>
      <c r="BV52" s="33">
        <v>13.53510605517533</v>
      </c>
      <c r="BW52" s="33">
        <v>194.18729550073803</v>
      </c>
      <c r="BX52" s="34">
        <v>194.18729550073803</v>
      </c>
      <c r="BY52" s="51" t="s">
        <v>30</v>
      </c>
      <c r="BZ52" s="51" t="s">
        <v>30</v>
      </c>
      <c r="CA52" s="29" t="s">
        <v>30</v>
      </c>
      <c r="CB52" s="30">
        <v>1</v>
      </c>
      <c r="CC52" s="29" t="s">
        <v>30</v>
      </c>
      <c r="CD52" s="31"/>
      <c r="CE52" s="31"/>
      <c r="CF52" s="31"/>
      <c r="CH52" s="9"/>
      <c r="CI52" s="23"/>
      <c r="CJ52" s="50"/>
      <c r="CK52" s="32"/>
      <c r="CL52" s="33"/>
      <c r="CM52" s="33"/>
      <c r="CN52" s="34"/>
      <c r="CO52" s="51"/>
      <c r="CP52" s="51"/>
      <c r="CQ52" s="29"/>
      <c r="CR52" s="30"/>
      <c r="CS52" s="29"/>
      <c r="CT52" s="31"/>
      <c r="CU52" s="31"/>
      <c r="CV52" s="31"/>
      <c r="CX52" s="9" t="s">
        <v>29</v>
      </c>
      <c r="CY52" s="23">
        <v>0</v>
      </c>
      <c r="CZ52" s="50" t="s">
        <v>49</v>
      </c>
      <c r="DA52" s="32">
        <v>0</v>
      </c>
      <c r="DB52" s="33">
        <v>14.05387686988697</v>
      </c>
      <c r="DC52" s="33">
        <v>201.21899919031148</v>
      </c>
      <c r="DD52" s="34">
        <v>201.21899919031148</v>
      </c>
      <c r="DE52" s="51" t="s">
        <v>30</v>
      </c>
      <c r="DF52" s="51" t="s">
        <v>30</v>
      </c>
      <c r="DG52" s="29" t="s">
        <v>30</v>
      </c>
      <c r="DH52" s="30">
        <v>1</v>
      </c>
      <c r="DI52" s="29" t="s">
        <v>30</v>
      </c>
      <c r="DJ52" s="31"/>
      <c r="DK52" s="31"/>
      <c r="DL52" s="31"/>
    </row>
    <row r="53" spans="1:11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  <c r="AL53" s="9" t="s">
        <v>29</v>
      </c>
      <c r="AM53" s="23">
        <v>1</v>
      </c>
      <c r="AN53" s="24" t="s">
        <v>50</v>
      </c>
      <c r="AO53" s="32">
        <v>1.9092629601315483</v>
      </c>
      <c r="AP53" s="33">
        <v>9.0634860124372718</v>
      </c>
      <c r="AQ53" s="33">
        <v>134.78062989698</v>
      </c>
      <c r="AR53" s="34">
        <v>136.68989285711282</v>
      </c>
      <c r="AS53" s="51">
        <v>19.703381040251433</v>
      </c>
      <c r="AT53" s="51">
        <v>19.525422453536663</v>
      </c>
      <c r="AU53" s="36">
        <v>2.4199999999999999E-2</v>
      </c>
      <c r="AV53" s="36">
        <v>0.39240000000000003</v>
      </c>
      <c r="AW53" s="36">
        <v>0.58340000000000003</v>
      </c>
      <c r="AX53" s="37">
        <v>1.3225586934595837</v>
      </c>
      <c r="AY53" s="37">
        <v>1.4959499672256293</v>
      </c>
      <c r="AZ53" s="37">
        <v>1.4959499672256293</v>
      </c>
      <c r="BB53" s="9" t="s">
        <v>29</v>
      </c>
      <c r="BC53" s="23">
        <v>1</v>
      </c>
      <c r="BD53" s="24" t="s">
        <v>50</v>
      </c>
      <c r="BE53" s="32">
        <v>2.0496693077159631</v>
      </c>
      <c r="BF53" s="33">
        <v>12.545345471896633</v>
      </c>
      <c r="BG53" s="33">
        <v>187.89377589438214</v>
      </c>
      <c r="BH53" s="34">
        <v>189.94344520209899</v>
      </c>
      <c r="BI53" s="51">
        <v>33.457823993211463</v>
      </c>
      <c r="BJ53" s="51">
        <v>31.347674723909137</v>
      </c>
      <c r="BK53" s="36">
        <v>6.3E-3</v>
      </c>
      <c r="BL53" s="36">
        <v>0.39240000000000003</v>
      </c>
      <c r="BM53" s="36">
        <v>0.60129999999999995</v>
      </c>
      <c r="BN53" s="37">
        <v>0.91915300923962107</v>
      </c>
      <c r="BO53" s="37">
        <v>0.96873314432764557</v>
      </c>
      <c r="BP53" s="37">
        <v>0.96873314432764557</v>
      </c>
      <c r="BR53" s="9" t="s">
        <v>29</v>
      </c>
      <c r="BS53" s="23">
        <v>1</v>
      </c>
      <c r="BT53" s="24" t="s">
        <v>50</v>
      </c>
      <c r="BU53" s="32">
        <v>2.0496693077159631</v>
      </c>
      <c r="BV53" s="33">
        <v>11.492327248989636</v>
      </c>
      <c r="BW53" s="33">
        <v>164.88043785918589</v>
      </c>
      <c r="BX53" s="34">
        <v>166.9301071669025</v>
      </c>
      <c r="BY53" s="51">
        <v>29.10919155932784</v>
      </c>
      <c r="BZ53" s="51">
        <v>27.257188333835529</v>
      </c>
      <c r="CA53" s="36">
        <v>6.3E-3</v>
      </c>
      <c r="CB53" s="36">
        <v>0.39240000000000003</v>
      </c>
      <c r="CC53" s="36">
        <v>0.60129999999999995</v>
      </c>
      <c r="CD53" s="37">
        <v>1.0033731021241281</v>
      </c>
      <c r="CE53" s="37">
        <v>1.0453976926709929</v>
      </c>
      <c r="CF53" s="37">
        <v>1.0453976926709929</v>
      </c>
      <c r="CH53" s="9"/>
      <c r="CI53" s="23"/>
      <c r="CJ53" s="24"/>
      <c r="CK53" s="32"/>
      <c r="CL53" s="33"/>
      <c r="CM53" s="33"/>
      <c r="CN53" s="34"/>
      <c r="CO53" s="51"/>
      <c r="CP53" s="51"/>
      <c r="CQ53" s="36"/>
      <c r="CR53" s="36"/>
      <c r="CS53" s="36"/>
      <c r="CT53" s="37"/>
      <c r="CU53" s="37"/>
      <c r="CV53" s="37"/>
      <c r="CX53" s="9" t="s">
        <v>29</v>
      </c>
      <c r="CY53" s="23">
        <v>1</v>
      </c>
      <c r="CZ53" s="24" t="s">
        <v>50</v>
      </c>
      <c r="DA53" s="32">
        <v>2.0496693077159631</v>
      </c>
      <c r="DB53" s="33">
        <v>11.933613666325783</v>
      </c>
      <c r="DC53" s="33">
        <v>170.8539628303605</v>
      </c>
      <c r="DD53" s="34">
        <v>172.90363213807819</v>
      </c>
      <c r="DE53" s="51">
        <v>30.239683831696691</v>
      </c>
      <c r="DF53" s="51">
        <v>28.315367052233285</v>
      </c>
      <c r="DG53" s="36">
        <v>6.6E-3</v>
      </c>
      <c r="DH53" s="36">
        <v>0.39240000000000003</v>
      </c>
      <c r="DI53" s="36">
        <v>0.60099999999999998</v>
      </c>
      <c r="DJ53" s="37">
        <v>0.96670512617176274</v>
      </c>
      <c r="DK53" s="37">
        <v>0.99179496790337307</v>
      </c>
      <c r="DL53" s="37">
        <v>0.99179496790337307</v>
      </c>
    </row>
    <row r="54" spans="1:11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  <c r="AL54" s="9" t="s">
        <v>29</v>
      </c>
      <c r="AM54" s="23">
        <v>2</v>
      </c>
      <c r="AN54" s="24" t="s">
        <v>51</v>
      </c>
      <c r="AO54" s="32">
        <v>17.20208490549933</v>
      </c>
      <c r="AP54" s="33">
        <v>8.7747634068435492</v>
      </c>
      <c r="AQ54" s="33">
        <v>130.49369281424649</v>
      </c>
      <c r="AR54" s="34">
        <v>147.69577771974528</v>
      </c>
      <c r="AS54" s="51">
        <v>8.7304538457101373</v>
      </c>
      <c r="AT54" s="51">
        <v>8.519537590904207</v>
      </c>
      <c r="AU54" s="36">
        <v>0.16289999999999999</v>
      </c>
      <c r="AV54" s="36">
        <v>0.39240000000000003</v>
      </c>
      <c r="AW54" s="36">
        <v>0.44469999999999998</v>
      </c>
      <c r="AX54" s="37">
        <v>9.9299954190310444</v>
      </c>
      <c r="AY54" s="37">
        <v>11.203365717793547</v>
      </c>
      <c r="AZ54" s="37">
        <v>11.203365717793547</v>
      </c>
      <c r="BB54" s="9" t="s">
        <v>29</v>
      </c>
      <c r="BC54" s="23">
        <v>2</v>
      </c>
      <c r="BD54" s="24" t="s">
        <v>51</v>
      </c>
      <c r="BE54" s="32">
        <v>18.467118566583945</v>
      </c>
      <c r="BF54" s="33">
        <v>12.099354589614423</v>
      </c>
      <c r="BG54" s="33">
        <v>181.21430708805727</v>
      </c>
      <c r="BH54" s="34">
        <v>199.68142565463776</v>
      </c>
      <c r="BI54" s="51">
        <v>24.142061371996441</v>
      </c>
      <c r="BJ54" s="51">
        <v>21.609694271370358</v>
      </c>
      <c r="BK54" s="36">
        <v>5.0700000000000002E-2</v>
      </c>
      <c r="BL54" s="36">
        <v>0.39240000000000003</v>
      </c>
      <c r="BM54" s="36">
        <v>0.55689999999999995</v>
      </c>
      <c r="BN54" s="37">
        <v>6.9011569893096398</v>
      </c>
      <c r="BO54" s="37">
        <v>6.9715949533249244</v>
      </c>
      <c r="BP54" s="37">
        <v>6.9715949533249244</v>
      </c>
      <c r="BR54" s="9" t="s">
        <v>29</v>
      </c>
      <c r="BS54" s="23">
        <v>2</v>
      </c>
      <c r="BT54" s="24" t="s">
        <v>51</v>
      </c>
      <c r="BU54" s="32">
        <v>18.467118566583945</v>
      </c>
      <c r="BV54" s="33">
        <v>11.083771487752513</v>
      </c>
      <c r="BW54" s="33">
        <v>159.01906633087603</v>
      </c>
      <c r="BX54" s="34">
        <v>177.48618489745593</v>
      </c>
      <c r="BY54" s="51">
        <v>18.923702451335782</v>
      </c>
      <c r="BZ54" s="51">
        <v>16.701110603282103</v>
      </c>
      <c r="CA54" s="36">
        <v>6.4299999999999996E-2</v>
      </c>
      <c r="CB54" s="36">
        <v>0.39240000000000003</v>
      </c>
      <c r="CC54" s="36">
        <v>0.54330000000000001</v>
      </c>
      <c r="CD54" s="37">
        <v>7.5334957585977911</v>
      </c>
      <c r="CE54" s="37">
        <v>7.7600061218397061</v>
      </c>
      <c r="CF54" s="37">
        <v>7.7600061218397061</v>
      </c>
      <c r="CH54" s="9"/>
      <c r="CI54" s="23"/>
      <c r="CJ54" s="24"/>
      <c r="CK54" s="32"/>
      <c r="CL54" s="33"/>
      <c r="CM54" s="33"/>
      <c r="CN54" s="34"/>
      <c r="CO54" s="51"/>
      <c r="CP54" s="51"/>
      <c r="CQ54" s="36"/>
      <c r="CR54" s="36"/>
      <c r="CS54" s="36"/>
      <c r="CT54" s="37"/>
      <c r="CU54" s="37"/>
      <c r="CV54" s="37"/>
      <c r="CX54" s="9" t="s">
        <v>29</v>
      </c>
      <c r="CY54" s="23">
        <v>2</v>
      </c>
      <c r="CZ54" s="24" t="s">
        <v>51</v>
      </c>
      <c r="DA54" s="32">
        <v>18.467118566583945</v>
      </c>
      <c r="DB54" s="33">
        <v>11.509561025613664</v>
      </c>
      <c r="DC54" s="33">
        <v>164.78095555837095</v>
      </c>
      <c r="DD54" s="34">
        <v>183.24807412495255</v>
      </c>
      <c r="DE54" s="51">
        <v>20.280293178178383</v>
      </c>
      <c r="DF54" s="51">
        <v>17.970925065358927</v>
      </c>
      <c r="DG54" s="36">
        <v>5.2699999999999997E-2</v>
      </c>
      <c r="DH54" s="36">
        <v>0.39240000000000003</v>
      </c>
      <c r="DI54" s="36">
        <v>0.55489999999999995</v>
      </c>
      <c r="DJ54" s="37">
        <v>7.2581863639883206</v>
      </c>
      <c r="DK54" s="37">
        <v>7.3677603296810936</v>
      </c>
      <c r="DL54" s="37">
        <v>7.3677603296810936</v>
      </c>
    </row>
    <row r="55" spans="1:11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  <c r="AL55" s="19" t="s">
        <v>29</v>
      </c>
      <c r="AM55" s="38">
        <v>3</v>
      </c>
      <c r="AN55" s="39" t="s">
        <v>52</v>
      </c>
      <c r="AO55" s="40">
        <v>18.437490350289981</v>
      </c>
      <c r="AP55" s="41">
        <v>8.100170831669411</v>
      </c>
      <c r="AQ55" s="41">
        <v>120.47919964132839</v>
      </c>
      <c r="AR55" s="42">
        <v>138.91668999161848</v>
      </c>
      <c r="AS55" s="52">
        <v>15.601358880377829</v>
      </c>
      <c r="AT55" s="52">
        <v>17.298625319031004</v>
      </c>
      <c r="AU55" s="44">
        <v>9.9500000000000005E-2</v>
      </c>
      <c r="AV55" s="44">
        <v>0.2198</v>
      </c>
      <c r="AW55" s="44">
        <v>0.68069999999999997</v>
      </c>
      <c r="AX55" s="53">
        <v>7.6601746090166793</v>
      </c>
      <c r="AY55" s="53">
        <v>6.8468910872029154</v>
      </c>
      <c r="AZ55" s="53">
        <v>6.8468910872029154</v>
      </c>
      <c r="BB55" s="19" t="s">
        <v>29</v>
      </c>
      <c r="BC55" s="38">
        <v>3</v>
      </c>
      <c r="BD55" s="39" t="s">
        <v>52</v>
      </c>
      <c r="BE55" s="40">
        <v>19.793375177452734</v>
      </c>
      <c r="BF55" s="41">
        <v>11.02999487115812</v>
      </c>
      <c r="BG55" s="41">
        <v>165.19763730836638</v>
      </c>
      <c r="BH55" s="42">
        <v>184.99101248582164</v>
      </c>
      <c r="BI55" s="52">
        <v>34.081759148297245</v>
      </c>
      <c r="BJ55" s="52">
        <v>36.30010744018648</v>
      </c>
      <c r="BK55" s="44">
        <v>2.6599999999999999E-2</v>
      </c>
      <c r="BL55" s="44">
        <v>0.2198</v>
      </c>
      <c r="BM55" s="44">
        <v>0.75360000000000005</v>
      </c>
      <c r="BN55" s="53">
        <v>5.2848499957259101</v>
      </c>
      <c r="BO55" s="53">
        <v>4.5129700076022328</v>
      </c>
      <c r="BP55" s="53">
        <v>4.5129700076022328</v>
      </c>
      <c r="BR55" s="19" t="s">
        <v>29</v>
      </c>
      <c r="BS55" s="38">
        <v>3</v>
      </c>
      <c r="BT55" s="39" t="s">
        <v>52</v>
      </c>
      <c r="BU55" s="40">
        <v>19.793375177452734</v>
      </c>
      <c r="BV55" s="41">
        <v>10.104170578481614</v>
      </c>
      <c r="BW55" s="41">
        <v>144.96417557563018</v>
      </c>
      <c r="BX55" s="42">
        <v>164.75755075308663</v>
      </c>
      <c r="BY55" s="52">
        <v>27.983386469885509</v>
      </c>
      <c r="BZ55" s="52">
        <v>29.429744747651398</v>
      </c>
      <c r="CA55" s="44">
        <v>3.4299999999999997E-2</v>
      </c>
      <c r="CB55" s="44">
        <v>0.2198</v>
      </c>
      <c r="CC55" s="44">
        <v>0.74590000000000001</v>
      </c>
      <c r="CD55" s="53">
        <v>5.7690898916370728</v>
      </c>
      <c r="CE55" s="53">
        <v>4.9320950548523044</v>
      </c>
      <c r="CF55" s="53">
        <v>4.9320950548523044</v>
      </c>
      <c r="CH55" s="19"/>
      <c r="CI55" s="38"/>
      <c r="CJ55" s="39"/>
      <c r="CK55" s="40"/>
      <c r="CL55" s="41"/>
      <c r="CM55" s="41"/>
      <c r="CN55" s="42"/>
      <c r="CO55" s="52"/>
      <c r="CP55" s="52"/>
      <c r="CQ55" s="44"/>
      <c r="CR55" s="44"/>
      <c r="CS55" s="44"/>
      <c r="CT55" s="53"/>
      <c r="CU55" s="53"/>
      <c r="CV55" s="53"/>
      <c r="CX55" s="19" t="s">
        <v>29</v>
      </c>
      <c r="CY55" s="38">
        <v>3</v>
      </c>
      <c r="CZ55" s="39" t="s">
        <v>52</v>
      </c>
      <c r="DA55" s="40">
        <v>19.793375177452734</v>
      </c>
      <c r="DB55" s="41">
        <v>10.492795381715986</v>
      </c>
      <c r="DC55" s="41">
        <v>150.224283313028</v>
      </c>
      <c r="DD55" s="42">
        <v>170.01765849048397</v>
      </c>
      <c r="DE55" s="52">
        <v>29.522394380398563</v>
      </c>
      <c r="DF55" s="52">
        <v>31.201340699827512</v>
      </c>
      <c r="DG55" s="44">
        <v>2.7300000000000001E-2</v>
      </c>
      <c r="DH55" s="44">
        <v>0.2198</v>
      </c>
      <c r="DI55" s="44">
        <v>0.75290000000000001</v>
      </c>
      <c r="DJ55" s="53">
        <v>5.5582483139465753</v>
      </c>
      <c r="DK55" s="53">
        <v>4.6848164201191906</v>
      </c>
      <c r="DL55" s="53">
        <v>4.6848164201191906</v>
      </c>
    </row>
    <row r="56" spans="1:11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  <c r="AL56" s="9" t="s">
        <v>31</v>
      </c>
      <c r="AM56" s="54">
        <v>0</v>
      </c>
      <c r="AN56" s="50" t="s">
        <v>49</v>
      </c>
      <c r="AO56" s="32">
        <v>0</v>
      </c>
      <c r="AP56" s="33">
        <v>10.288604111657744</v>
      </c>
      <c r="AQ56" s="33">
        <v>150.2548487148326</v>
      </c>
      <c r="AR56" s="34">
        <v>150.2548487148326</v>
      </c>
      <c r="AS56" s="51" t="s">
        <v>30</v>
      </c>
      <c r="AT56" s="51" t="s">
        <v>30</v>
      </c>
      <c r="AU56" s="29" t="s">
        <v>30</v>
      </c>
      <c r="AV56" s="30">
        <v>1</v>
      </c>
      <c r="AW56" s="29" t="s">
        <v>30</v>
      </c>
      <c r="AX56" s="31"/>
      <c r="AY56" s="31"/>
      <c r="AZ56" s="31"/>
      <c r="BB56" s="9" t="s">
        <v>31</v>
      </c>
      <c r="BC56" s="54">
        <v>0</v>
      </c>
      <c r="BD56" s="50" t="s">
        <v>49</v>
      </c>
      <c r="BE56" s="32">
        <v>0</v>
      </c>
      <c r="BF56" s="33">
        <v>13.005005522604943</v>
      </c>
      <c r="BG56" s="33">
        <v>187.64913419202563</v>
      </c>
      <c r="BH56" s="34">
        <v>187.64913419202563</v>
      </c>
      <c r="BI56" s="51" t="s">
        <v>30</v>
      </c>
      <c r="BJ56" s="51" t="s">
        <v>30</v>
      </c>
      <c r="BK56" s="29" t="s">
        <v>30</v>
      </c>
      <c r="BL56" s="30">
        <v>1</v>
      </c>
      <c r="BM56" s="29" t="s">
        <v>30</v>
      </c>
      <c r="BN56" s="31"/>
      <c r="BO56" s="31"/>
      <c r="BP56" s="31"/>
      <c r="BR56" s="9" t="s">
        <v>31</v>
      </c>
      <c r="BS56" s="54">
        <v>0</v>
      </c>
      <c r="BT56" s="50" t="s">
        <v>49</v>
      </c>
      <c r="BU56" s="32">
        <v>0</v>
      </c>
      <c r="BV56" s="33">
        <v>11.913404830140916</v>
      </c>
      <c r="BW56" s="33">
        <v>164.74065309099865</v>
      </c>
      <c r="BX56" s="34">
        <v>164.74065309099865</v>
      </c>
      <c r="BY56" s="51" t="s">
        <v>30</v>
      </c>
      <c r="BZ56" s="51" t="s">
        <v>30</v>
      </c>
      <c r="CA56" s="29" t="s">
        <v>30</v>
      </c>
      <c r="CB56" s="30">
        <v>1</v>
      </c>
      <c r="CC56" s="29" t="s">
        <v>30</v>
      </c>
      <c r="CD56" s="31"/>
      <c r="CE56" s="31"/>
      <c r="CF56" s="31"/>
      <c r="CH56" s="9"/>
      <c r="CI56" s="54"/>
      <c r="CJ56" s="50"/>
      <c r="CK56" s="32"/>
      <c r="CL56" s="33"/>
      <c r="CM56" s="33"/>
      <c r="CN56" s="34"/>
      <c r="CO56" s="51"/>
      <c r="CP56" s="51"/>
      <c r="CQ56" s="29"/>
      <c r="CR56" s="30"/>
      <c r="CS56" s="29"/>
      <c r="CT56" s="31"/>
      <c r="CU56" s="31"/>
      <c r="CV56" s="31"/>
      <c r="CX56" s="9" t="s">
        <v>31</v>
      </c>
      <c r="CY56" s="54">
        <v>0</v>
      </c>
      <c r="CZ56" s="50" t="s">
        <v>49</v>
      </c>
      <c r="DA56" s="32">
        <v>0</v>
      </c>
      <c r="DB56" s="33">
        <v>11.608184516853717</v>
      </c>
      <c r="DC56" s="33">
        <v>161.16834846180163</v>
      </c>
      <c r="DD56" s="34">
        <v>161.16834846180163</v>
      </c>
      <c r="DE56" s="51" t="s">
        <v>30</v>
      </c>
      <c r="DF56" s="51" t="s">
        <v>30</v>
      </c>
      <c r="DG56" s="29" t="s">
        <v>30</v>
      </c>
      <c r="DH56" s="30">
        <v>1</v>
      </c>
      <c r="DI56" s="29" t="s">
        <v>30</v>
      </c>
      <c r="DJ56" s="31"/>
      <c r="DK56" s="31"/>
      <c r="DL56" s="31"/>
    </row>
    <row r="57" spans="1:11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  <c r="AL57" s="9" t="s">
        <v>31</v>
      </c>
      <c r="AM57" s="23">
        <v>1</v>
      </c>
      <c r="AN57" s="24" t="s">
        <v>50</v>
      </c>
      <c r="AO57" s="32">
        <v>1.7963087282797017</v>
      </c>
      <c r="AP57" s="33">
        <v>8.8851231554255889</v>
      </c>
      <c r="AQ57" s="33">
        <v>129.75858571291283</v>
      </c>
      <c r="AR57" s="34">
        <v>131.55489444119243</v>
      </c>
      <c r="AS57" s="51">
        <v>19.234800425405648</v>
      </c>
      <c r="AT57" s="51">
        <v>18.699954273640174</v>
      </c>
      <c r="AU57" s="36">
        <v>3.5000000000000001E-3</v>
      </c>
      <c r="AV57" s="36">
        <v>0.9516</v>
      </c>
      <c r="AW57" s="36">
        <v>4.4900000000000002E-2</v>
      </c>
      <c r="AX57" s="37">
        <v>1.2798953347412345</v>
      </c>
      <c r="AY57" s="37">
        <v>1.4276965085448319</v>
      </c>
      <c r="AZ57" s="37">
        <v>1.4276965085448319</v>
      </c>
      <c r="BB57" s="9" t="s">
        <v>31</v>
      </c>
      <c r="BC57" s="23">
        <v>1</v>
      </c>
      <c r="BD57" s="24" t="s">
        <v>50</v>
      </c>
      <c r="BE57" s="32">
        <v>1.8665457137445756</v>
      </c>
      <c r="BF57" s="33">
        <v>11.229329233117257</v>
      </c>
      <c r="BG57" s="33">
        <v>162.02519199217235</v>
      </c>
      <c r="BH57" s="34">
        <v>163.89173770591623</v>
      </c>
      <c r="BI57" s="51">
        <v>31.165800170856286</v>
      </c>
      <c r="BJ57" s="51">
        <v>23.7573964861094</v>
      </c>
      <c r="BK57" s="36">
        <v>1E-4</v>
      </c>
      <c r="BL57" s="36">
        <v>0.99280000000000002</v>
      </c>
      <c r="BM57" s="36">
        <v>7.1000000000000004E-3</v>
      </c>
      <c r="BN57" s="37">
        <v>1.0511745439159448</v>
      </c>
      <c r="BO57" s="37">
        <v>0.99356495117474231</v>
      </c>
      <c r="BP57" s="37">
        <v>0.99356495117474231</v>
      </c>
      <c r="BR57" s="9" t="s">
        <v>31</v>
      </c>
      <c r="BS57" s="23">
        <v>1</v>
      </c>
      <c r="BT57" s="24" t="s">
        <v>50</v>
      </c>
      <c r="BU57" s="32">
        <v>1.8665457137445756</v>
      </c>
      <c r="BV57" s="33">
        <v>10.286773419091853</v>
      </c>
      <c r="BW57" s="33">
        <v>142.24496635946997</v>
      </c>
      <c r="BX57" s="34">
        <v>144.11151207321427</v>
      </c>
      <c r="BY57" s="51">
        <v>27.085543186492014</v>
      </c>
      <c r="BZ57" s="51">
        <v>20.629141017784377</v>
      </c>
      <c r="CA57" s="36">
        <v>1E-4</v>
      </c>
      <c r="CB57" s="36">
        <v>0.99280000000000002</v>
      </c>
      <c r="CC57" s="36">
        <v>7.1000000000000004E-3</v>
      </c>
      <c r="CD57" s="37">
        <v>1.1474914974995993</v>
      </c>
      <c r="CE57" s="37">
        <v>1.0689650211337536</v>
      </c>
      <c r="CF57" s="37">
        <v>1.0689650211337536</v>
      </c>
      <c r="CH57" s="9"/>
      <c r="CI57" s="23"/>
      <c r="CJ57" s="24"/>
      <c r="CK57" s="32"/>
      <c r="CL57" s="33"/>
      <c r="CM57" s="33"/>
      <c r="CN57" s="34"/>
      <c r="CO57" s="51"/>
      <c r="CP57" s="51"/>
      <c r="CQ57" s="36"/>
      <c r="CR57" s="36"/>
      <c r="CS57" s="36"/>
      <c r="CT57" s="37"/>
      <c r="CU57" s="37"/>
      <c r="CV57" s="37"/>
      <c r="CX57" s="9" t="s">
        <v>31</v>
      </c>
      <c r="CY57" s="23">
        <v>1</v>
      </c>
      <c r="CZ57" s="24" t="s">
        <v>50</v>
      </c>
      <c r="DA57" s="32">
        <v>1.8665457137445756</v>
      </c>
      <c r="DB57" s="33">
        <v>10.023225720800415</v>
      </c>
      <c r="DC57" s="33">
        <v>139.16184146619088</v>
      </c>
      <c r="DD57" s="34">
        <v>141.0283871799362</v>
      </c>
      <c r="DE57" s="51">
        <v>25.198554823416799</v>
      </c>
      <c r="DF57" s="51">
        <v>20.139961281865425</v>
      </c>
      <c r="DG57" s="36">
        <v>1E-4</v>
      </c>
      <c r="DH57" s="36">
        <v>0.99280000000000002</v>
      </c>
      <c r="DI57" s="36">
        <v>7.1000000000000004E-3</v>
      </c>
      <c r="DJ57" s="37">
        <v>1.1776619798523797</v>
      </c>
      <c r="DK57" s="37">
        <v>1.1215571615635911</v>
      </c>
      <c r="DL57" s="37">
        <v>1.1215571615635911</v>
      </c>
    </row>
    <row r="58" spans="1:11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  <c r="AL58" s="9" t="s">
        <v>31</v>
      </c>
      <c r="AM58" s="23">
        <v>2</v>
      </c>
      <c r="AN58" s="8" t="s">
        <v>51</v>
      </c>
      <c r="AO58" s="32">
        <v>16.184389424402504</v>
      </c>
      <c r="AP58" s="33">
        <v>8.604426964179245</v>
      </c>
      <c r="AQ58" s="33">
        <v>125.65933311252846</v>
      </c>
      <c r="AR58" s="34">
        <v>141.84372253693098</v>
      </c>
      <c r="AS58" s="51">
        <v>9.0716274582737846</v>
      </c>
      <c r="AT58" s="51">
        <v>8.4111261779016218</v>
      </c>
      <c r="AU58" s="36">
        <v>1.17E-2</v>
      </c>
      <c r="AV58" s="36">
        <v>0.9516</v>
      </c>
      <c r="AW58" s="36">
        <v>3.6700000000000003E-2</v>
      </c>
      <c r="AX58" s="37">
        <v>9.6096716717913573</v>
      </c>
      <c r="AY58" s="37">
        <v>10.017202073914738</v>
      </c>
      <c r="AZ58" s="37">
        <v>10.017202073914738</v>
      </c>
      <c r="BB58" s="9" t="s">
        <v>31</v>
      </c>
      <c r="BC58" s="23">
        <v>2</v>
      </c>
      <c r="BD58" s="8" t="s">
        <v>51</v>
      </c>
      <c r="BE58" s="32">
        <v>16.817210891482127</v>
      </c>
      <c r="BF58" s="33">
        <v>10.874193975220063</v>
      </c>
      <c r="BG58" s="33">
        <v>156.90040355220125</v>
      </c>
      <c r="BH58" s="34">
        <v>173.71761444368045</v>
      </c>
      <c r="BI58" s="51">
        <v>22.58641288726206</v>
      </c>
      <c r="BJ58" s="51">
        <v>13.931519748345181</v>
      </c>
      <c r="BK58" s="36">
        <v>5.9999999999999995E-4</v>
      </c>
      <c r="BL58" s="36">
        <v>0.99280000000000002</v>
      </c>
      <c r="BM58" s="36">
        <v>6.6E-3</v>
      </c>
      <c r="BN58" s="37">
        <v>7.8923971066900265</v>
      </c>
      <c r="BO58" s="37">
        <v>6.702079965091218</v>
      </c>
      <c r="BP58" s="37">
        <v>6.702079965091218</v>
      </c>
      <c r="BR58" s="9" t="s">
        <v>31</v>
      </c>
      <c r="BS58" s="23">
        <v>2</v>
      </c>
      <c r="BT58" s="8" t="s">
        <v>51</v>
      </c>
      <c r="BU58" s="32">
        <v>16.817210891482127</v>
      </c>
      <c r="BV58" s="33">
        <v>9.9614471368819562</v>
      </c>
      <c r="BW58" s="33">
        <v>137.74582901316444</v>
      </c>
      <c r="BX58" s="34">
        <v>154.56303990464559</v>
      </c>
      <c r="BY58" s="51">
        <v>17.690104506024934</v>
      </c>
      <c r="BZ58" s="51">
        <v>10.177613186353057</v>
      </c>
      <c r="CA58" s="36">
        <v>5.9999999999999995E-4</v>
      </c>
      <c r="CB58" s="36">
        <v>0.99280000000000002</v>
      </c>
      <c r="CC58" s="36">
        <v>6.6E-3</v>
      </c>
      <c r="CD58" s="37">
        <v>8.6155611617813079</v>
      </c>
      <c r="CE58" s="37">
        <v>7.2595043108156885</v>
      </c>
      <c r="CF58" s="37">
        <v>7.2595043108156885</v>
      </c>
      <c r="CH58" s="9"/>
      <c r="CI58" s="23"/>
      <c r="CJ58" s="8"/>
      <c r="CK58" s="32"/>
      <c r="CL58" s="33"/>
      <c r="CM58" s="33"/>
      <c r="CN58" s="34"/>
      <c r="CO58" s="51"/>
      <c r="CP58" s="51"/>
      <c r="CQ58" s="36"/>
      <c r="CR58" s="36"/>
      <c r="CS58" s="36"/>
      <c r="CT58" s="37"/>
      <c r="CU58" s="37"/>
      <c r="CV58" s="37"/>
      <c r="CX58" s="9" t="s">
        <v>31</v>
      </c>
      <c r="CY58" s="23">
        <v>2</v>
      </c>
      <c r="CZ58" s="8" t="s">
        <v>51</v>
      </c>
      <c r="DA58" s="32">
        <v>16.817210891482127</v>
      </c>
      <c r="DB58" s="33">
        <v>9.7062339615886692</v>
      </c>
      <c r="DC58" s="33">
        <v>134.7605400670696</v>
      </c>
      <c r="DD58" s="34">
        <v>151.57775095854981</v>
      </c>
      <c r="DE58" s="51">
        <v>15.425718470334679</v>
      </c>
      <c r="DF58" s="51">
        <v>9.5905975032518143</v>
      </c>
      <c r="DG58" s="36">
        <v>6.9999999999999999E-4</v>
      </c>
      <c r="DH58" s="36">
        <v>0.99280000000000002</v>
      </c>
      <c r="DI58" s="36">
        <v>6.4999999999999997E-3</v>
      </c>
      <c r="DJ58" s="37">
        <v>8.8420862702913716</v>
      </c>
      <c r="DK58" s="37">
        <v>7.5978186621544435</v>
      </c>
      <c r="DL58" s="37">
        <v>7.5978186621544435</v>
      </c>
    </row>
    <row r="59" spans="1:11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  <c r="AL59" s="9" t="s">
        <v>31</v>
      </c>
      <c r="AM59" s="23">
        <v>3</v>
      </c>
      <c r="AN59" s="8" t="s">
        <v>52</v>
      </c>
      <c r="AO59" s="32">
        <v>17.346706836818655</v>
      </c>
      <c r="AP59" s="33">
        <v>7.949419375510594</v>
      </c>
      <c r="AQ59" s="33">
        <v>116.09367061170076</v>
      </c>
      <c r="AR59" s="34">
        <v>133.4403774485198</v>
      </c>
      <c r="AS59" s="51">
        <v>15.759627240052978</v>
      </c>
      <c r="AT59" s="51">
        <v>16.814471266312808</v>
      </c>
      <c r="AU59" s="36">
        <v>8.8000000000000005E-3</v>
      </c>
      <c r="AV59" s="36">
        <v>0.93979999999999997</v>
      </c>
      <c r="AW59" s="36">
        <v>5.1400000000000001E-2</v>
      </c>
      <c r="AX59" s="37">
        <v>7.4157062367764333</v>
      </c>
      <c r="AY59" s="55">
        <v>6.2056684295371589</v>
      </c>
      <c r="AZ59" s="55">
        <v>6.2056684295371589</v>
      </c>
      <c r="BB59" s="9" t="s">
        <v>31</v>
      </c>
      <c r="BC59" s="23">
        <v>3</v>
      </c>
      <c r="BD59" s="8" t="s">
        <v>52</v>
      </c>
      <c r="BE59" s="32">
        <v>18.024975765078228</v>
      </c>
      <c r="BF59" s="33">
        <v>10.045292423405046</v>
      </c>
      <c r="BG59" s="33">
        <v>144.93891783671751</v>
      </c>
      <c r="BH59" s="34">
        <v>162.96389360179751</v>
      </c>
      <c r="BI59" s="51">
        <v>32.278585302851695</v>
      </c>
      <c r="BJ59" s="51">
        <v>24.685240590228119</v>
      </c>
      <c r="BK59" s="36">
        <v>2.9999999999999997E-4</v>
      </c>
      <c r="BL59" s="36">
        <v>0.99109999999999998</v>
      </c>
      <c r="BM59" s="36">
        <v>8.6E-3</v>
      </c>
      <c r="BN59" s="37">
        <v>6.0901091291419238</v>
      </c>
      <c r="BO59" s="55">
        <v>4.6687951106884116</v>
      </c>
      <c r="BP59" s="55">
        <v>4.6687951106884116</v>
      </c>
      <c r="BR59" s="9" t="s">
        <v>31</v>
      </c>
      <c r="BS59" s="23">
        <v>3</v>
      </c>
      <c r="BT59" s="8" t="s">
        <v>52</v>
      </c>
      <c r="BU59" s="32">
        <v>18.024975765078228</v>
      </c>
      <c r="BV59" s="33">
        <v>9.2021210655518946</v>
      </c>
      <c r="BW59" s="33">
        <v>127.24464285433096</v>
      </c>
      <c r="BX59" s="34">
        <v>145.26961861941157</v>
      </c>
      <c r="BY59" s="51">
        <v>26.439599673708237</v>
      </c>
      <c r="BZ59" s="51">
        <v>19.471034471587075</v>
      </c>
      <c r="CA59" s="36">
        <v>5.0000000000000001E-4</v>
      </c>
      <c r="CB59" s="36">
        <v>0.99109999999999998</v>
      </c>
      <c r="CC59" s="36">
        <v>8.3999999999999995E-3</v>
      </c>
      <c r="CD59" s="37">
        <v>6.6481332572027805</v>
      </c>
      <c r="CE59" s="55">
        <v>4.9223153966111708</v>
      </c>
      <c r="CF59" s="55">
        <v>4.9223153966111708</v>
      </c>
      <c r="CH59" s="9"/>
      <c r="CI59" s="23"/>
      <c r="CJ59" s="8"/>
      <c r="CK59" s="32"/>
      <c r="CL59" s="33"/>
      <c r="CM59" s="33"/>
      <c r="CN59" s="34"/>
      <c r="CO59" s="51"/>
      <c r="CP59" s="51"/>
      <c r="CQ59" s="36"/>
      <c r="CR59" s="36"/>
      <c r="CS59" s="36"/>
      <c r="CT59" s="37"/>
      <c r="CU59" s="55"/>
      <c r="CV59" s="55"/>
      <c r="CX59" s="9" t="s">
        <v>31</v>
      </c>
      <c r="CY59" s="23">
        <v>3</v>
      </c>
      <c r="CZ59" s="8" t="s">
        <v>52</v>
      </c>
      <c r="DA59" s="32">
        <v>18.024975765078228</v>
      </c>
      <c r="DB59" s="33">
        <v>8.9663488742388111</v>
      </c>
      <c r="DC59" s="33">
        <v>124.48731831593166</v>
      </c>
      <c r="DD59" s="34">
        <v>142.51229408101227</v>
      </c>
      <c r="DE59" s="51">
        <v>24.139461853300418</v>
      </c>
      <c r="DF59" s="51">
        <v>18.656054380789357</v>
      </c>
      <c r="DG59" s="36">
        <v>4.0000000000000002E-4</v>
      </c>
      <c r="DH59" s="36">
        <v>0.99109999999999998</v>
      </c>
      <c r="DI59" s="36">
        <v>8.5000000000000006E-3</v>
      </c>
      <c r="DJ59" s="37">
        <v>6.8228982432976011</v>
      </c>
      <c r="DK59" s="55">
        <v>5.2051836428964657</v>
      </c>
      <c r="DL59" s="55">
        <v>5.2051836428964657</v>
      </c>
    </row>
    <row r="60" spans="1:11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L60" s="47" t="s">
        <v>48</v>
      </c>
      <c r="AM60" s="5"/>
      <c r="AN60" s="5"/>
      <c r="AO60" s="5"/>
      <c r="AP60" s="5" t="s">
        <v>32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B60" s="47" t="s">
        <v>48</v>
      </c>
      <c r="BC60" s="5"/>
      <c r="BD60" s="5"/>
      <c r="BE60" s="5"/>
      <c r="BF60" s="5" t="s">
        <v>32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R60" s="47" t="s">
        <v>48</v>
      </c>
      <c r="BS60" s="5"/>
      <c r="BT60" s="5"/>
      <c r="BU60" s="5"/>
      <c r="BV60" s="5" t="s">
        <v>32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H60" s="47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X60" s="47" t="s">
        <v>48</v>
      </c>
      <c r="CY60" s="5"/>
      <c r="CZ60" s="5"/>
      <c r="DA60" s="5"/>
      <c r="DB60" s="5" t="s">
        <v>32</v>
      </c>
      <c r="DC60" s="5"/>
      <c r="DD60" s="5"/>
      <c r="DE60" s="5"/>
      <c r="DF60" s="5"/>
      <c r="DG60" s="5"/>
      <c r="DH60" s="5"/>
      <c r="DI60" s="5"/>
      <c r="DJ60" s="5"/>
      <c r="DK60" s="5"/>
      <c r="DL60" s="5"/>
    </row>
  </sheetData>
  <mergeCells count="30">
    <mergeCell ref="C28:F28"/>
    <mergeCell ref="L28:O28"/>
    <mergeCell ref="A30:H30"/>
    <mergeCell ref="J30:Q30"/>
    <mergeCell ref="A40:H40"/>
    <mergeCell ref="J40:Q40"/>
    <mergeCell ref="Q28:Q29"/>
    <mergeCell ref="P28:P29"/>
    <mergeCell ref="A28:A29"/>
    <mergeCell ref="B28:B29"/>
    <mergeCell ref="G28:G29"/>
    <mergeCell ref="J28:J29"/>
    <mergeCell ref="K28:K29"/>
    <mergeCell ref="H28:H29"/>
    <mergeCell ref="A12:H12"/>
    <mergeCell ref="A18:H18"/>
    <mergeCell ref="L4:O4"/>
    <mergeCell ref="J6:Q6"/>
    <mergeCell ref="J12:Q12"/>
    <mergeCell ref="J18:Q18"/>
    <mergeCell ref="Q4:Q5"/>
    <mergeCell ref="G4:G5"/>
    <mergeCell ref="P4:P5"/>
    <mergeCell ref="A4:A5"/>
    <mergeCell ref="B4:B5"/>
    <mergeCell ref="J4:J5"/>
    <mergeCell ref="K4:K5"/>
    <mergeCell ref="H4:H5"/>
    <mergeCell ref="C4:F4"/>
    <mergeCell ref="A6:H6"/>
  </mergeCells>
  <conditionalFormatting sqref="T30:U45">
    <cfRule type="colorScale" priority="12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C36:G39 R8:U23">
    <cfRule type="colorScale" priority="1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10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60"/>
  <sheetViews>
    <sheetView showGridLines="0" topLeftCell="BC1" zoomScale="80" zoomScaleNormal="80" workbookViewId="0">
      <selection activeCell="CF3" sqref="CF3"/>
    </sheetView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116" x14ac:dyDescent="0.25">
      <c r="A1" s="1" t="s">
        <v>59</v>
      </c>
      <c r="B1" s="1" t="s">
        <v>60</v>
      </c>
      <c r="J1" s="1" t="s">
        <v>59</v>
      </c>
      <c r="K1" s="1" t="s">
        <v>60</v>
      </c>
    </row>
    <row r="2" spans="1:116" x14ac:dyDescent="0.25">
      <c r="A2" s="65">
        <v>2015</v>
      </c>
      <c r="B2" s="65">
        <v>60</v>
      </c>
      <c r="J2" s="65">
        <v>2016</v>
      </c>
      <c r="K2" s="65">
        <f>$B$2</f>
        <v>60</v>
      </c>
      <c r="V2" t="s">
        <v>56</v>
      </c>
      <c r="AL2" t="s">
        <v>55</v>
      </c>
      <c r="BB2" t="s">
        <v>62</v>
      </c>
      <c r="BR2" t="s">
        <v>65</v>
      </c>
      <c r="CH2" t="s">
        <v>68</v>
      </c>
      <c r="CX2" t="s">
        <v>69</v>
      </c>
    </row>
    <row r="3" spans="1:11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  <c r="AL3" s="4" t="s">
        <v>37</v>
      </c>
      <c r="AM3" s="5"/>
      <c r="AN3" s="5"/>
      <c r="AO3" s="5"/>
      <c r="AP3" s="5"/>
      <c r="AQ3" s="5"/>
      <c r="AR3" s="5"/>
      <c r="AS3" s="5"/>
      <c r="AT3" s="5"/>
      <c r="AU3" s="6" t="s">
        <v>6</v>
      </c>
      <c r="AV3" s="5"/>
      <c r="AW3" s="5"/>
      <c r="AX3" s="5"/>
      <c r="AY3" s="5"/>
      <c r="AZ3" s="7" t="s">
        <v>38</v>
      </c>
      <c r="BB3" s="4" t="s">
        <v>37</v>
      </c>
      <c r="BC3" s="5"/>
      <c r="BD3" s="5"/>
      <c r="BE3" s="5"/>
      <c r="BF3" s="5"/>
      <c r="BG3" s="5"/>
      <c r="BH3" s="5"/>
      <c r="BI3" s="5"/>
      <c r="BJ3" s="5"/>
      <c r="BK3" s="6" t="s">
        <v>6</v>
      </c>
      <c r="BL3" s="5"/>
      <c r="BM3" s="5"/>
      <c r="BN3" s="5"/>
      <c r="BO3" s="5"/>
      <c r="BP3" s="7" t="s">
        <v>57</v>
      </c>
      <c r="BR3" s="4" t="s">
        <v>37</v>
      </c>
      <c r="BS3" s="5"/>
      <c r="BT3" s="5"/>
      <c r="BU3" s="5"/>
      <c r="BV3" s="5"/>
      <c r="BW3" s="5"/>
      <c r="BX3" s="5"/>
      <c r="BY3" s="5"/>
      <c r="BZ3" s="5"/>
      <c r="CA3" s="6" t="s">
        <v>6</v>
      </c>
      <c r="CB3" s="5"/>
      <c r="CC3" s="5"/>
      <c r="CD3" s="5"/>
      <c r="CE3" s="5"/>
      <c r="CF3" s="7" t="s">
        <v>38</v>
      </c>
      <c r="CH3" s="4"/>
      <c r="CI3" s="5"/>
      <c r="CJ3" s="5"/>
      <c r="CK3" s="5"/>
      <c r="CL3" s="5"/>
      <c r="CM3" s="5"/>
      <c r="CN3" s="5"/>
      <c r="CO3" s="5"/>
      <c r="CP3" s="5"/>
      <c r="CQ3" s="6"/>
      <c r="CR3" s="5"/>
      <c r="CS3" s="5"/>
      <c r="CT3" s="5"/>
      <c r="CU3" s="5"/>
      <c r="CV3" s="7"/>
      <c r="CX3" s="4" t="s">
        <v>37</v>
      </c>
      <c r="CY3" s="5"/>
      <c r="CZ3" s="5"/>
      <c r="DA3" s="5"/>
      <c r="DB3" s="5"/>
      <c r="DC3" s="5"/>
      <c r="DD3" s="5"/>
      <c r="DE3" s="5"/>
      <c r="DF3" s="5"/>
      <c r="DG3" s="6" t="s">
        <v>6</v>
      </c>
      <c r="DH3" s="5"/>
      <c r="DI3" s="5"/>
      <c r="DJ3" s="5"/>
      <c r="DK3" s="5"/>
      <c r="DL3" s="7" t="s">
        <v>38</v>
      </c>
    </row>
    <row r="4" spans="1:116" ht="15" customHeight="1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 t="s">
        <v>0</v>
      </c>
      <c r="K4" s="160" t="s">
        <v>1</v>
      </c>
      <c r="L4" s="134" t="s">
        <v>3</v>
      </c>
      <c r="M4" s="134"/>
      <c r="N4" s="134"/>
      <c r="O4" s="134"/>
      <c r="P4" s="159" t="s">
        <v>70</v>
      </c>
      <c r="Q4" s="159" t="s">
        <v>72</v>
      </c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  <c r="AL4" s="8"/>
      <c r="AM4" s="9"/>
      <c r="AN4" s="9"/>
      <c r="AO4" s="10" t="s">
        <v>7</v>
      </c>
      <c r="AP4" s="10"/>
      <c r="AQ4" s="10"/>
      <c r="AR4" s="10"/>
      <c r="AS4" s="10"/>
      <c r="AT4" s="10"/>
      <c r="AU4" s="10"/>
      <c r="AV4" s="10"/>
      <c r="AW4" s="11"/>
      <c r="AX4" s="12"/>
      <c r="AY4" s="12" t="s">
        <v>8</v>
      </c>
      <c r="AZ4" s="12"/>
      <c r="BB4" s="8"/>
      <c r="BC4" s="9"/>
      <c r="BD4" s="9"/>
      <c r="BE4" s="10" t="s">
        <v>7</v>
      </c>
      <c r="BF4" s="10"/>
      <c r="BG4" s="10"/>
      <c r="BH4" s="10"/>
      <c r="BI4" s="10"/>
      <c r="BJ4" s="10"/>
      <c r="BK4" s="10"/>
      <c r="BL4" s="10"/>
      <c r="BM4" s="11"/>
      <c r="BN4" s="12"/>
      <c r="BO4" s="12" t="s">
        <v>8</v>
      </c>
      <c r="BP4" s="12"/>
      <c r="BR4" s="8"/>
      <c r="BS4" s="9"/>
      <c r="BT4" s="9"/>
      <c r="BU4" s="10" t="s">
        <v>7</v>
      </c>
      <c r="BV4" s="10"/>
      <c r="BW4" s="10"/>
      <c r="BX4" s="10"/>
      <c r="BY4" s="10"/>
      <c r="BZ4" s="10"/>
      <c r="CA4" s="10"/>
      <c r="CB4" s="10"/>
      <c r="CC4" s="11"/>
      <c r="CD4" s="12"/>
      <c r="CE4" s="12" t="s">
        <v>8</v>
      </c>
      <c r="CF4" s="12"/>
      <c r="CH4" s="8"/>
      <c r="CI4" s="9"/>
      <c r="CJ4" s="9"/>
      <c r="CK4" s="10"/>
      <c r="CL4" s="10"/>
      <c r="CM4" s="10"/>
      <c r="CN4" s="10"/>
      <c r="CO4" s="10"/>
      <c r="CP4" s="10"/>
      <c r="CQ4" s="10"/>
      <c r="CR4" s="10"/>
      <c r="CS4" s="11"/>
      <c r="CT4" s="12"/>
      <c r="CU4" s="12"/>
      <c r="CV4" s="12"/>
      <c r="CX4" s="8"/>
      <c r="CY4" s="9"/>
      <c r="CZ4" s="9"/>
      <c r="DA4" s="10" t="s">
        <v>7</v>
      </c>
      <c r="DB4" s="10"/>
      <c r="DC4" s="10"/>
      <c r="DD4" s="10"/>
      <c r="DE4" s="10"/>
      <c r="DF4" s="10"/>
      <c r="DG4" s="10"/>
      <c r="DH4" s="10"/>
      <c r="DI4" s="11"/>
      <c r="DJ4" s="12"/>
      <c r="DK4" s="12" t="s">
        <v>8</v>
      </c>
      <c r="DL4" s="12"/>
    </row>
    <row r="5" spans="1:116" ht="15" customHeight="1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 t="s">
        <v>2</v>
      </c>
      <c r="M5" s="57" t="s">
        <v>63</v>
      </c>
      <c r="N5" s="57" t="s">
        <v>85</v>
      </c>
      <c r="O5" s="57" t="s">
        <v>86</v>
      </c>
      <c r="P5" s="159"/>
      <c r="Q5" s="159"/>
      <c r="R5" s="63" t="s">
        <v>53</v>
      </c>
      <c r="S5" s="63" t="s">
        <v>54</v>
      </c>
      <c r="T5" s="66" t="s">
        <v>71</v>
      </c>
      <c r="U5" s="66" t="s">
        <v>73</v>
      </c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  <c r="AL5" s="8"/>
      <c r="AM5" s="13"/>
      <c r="AN5" s="14"/>
      <c r="AO5" s="9" t="s">
        <v>9</v>
      </c>
      <c r="AP5" s="15" t="s">
        <v>10</v>
      </c>
      <c r="AQ5" s="15" t="s">
        <v>11</v>
      </c>
      <c r="AR5" s="9"/>
      <c r="AS5" s="15" t="s">
        <v>12</v>
      </c>
      <c r="AT5" s="15" t="s">
        <v>13</v>
      </c>
      <c r="AU5" s="16" t="s">
        <v>14</v>
      </c>
      <c r="AV5" s="17" t="s">
        <v>15</v>
      </c>
      <c r="AW5" s="16" t="s">
        <v>14</v>
      </c>
      <c r="AX5" s="9" t="s">
        <v>16</v>
      </c>
      <c r="AY5" s="13"/>
      <c r="AZ5" s="13"/>
      <c r="BB5" s="8"/>
      <c r="BC5" s="13"/>
      <c r="BD5" s="14"/>
      <c r="BE5" s="9" t="s">
        <v>9</v>
      </c>
      <c r="BF5" s="15" t="s">
        <v>10</v>
      </c>
      <c r="BG5" s="15" t="s">
        <v>11</v>
      </c>
      <c r="BH5" s="9"/>
      <c r="BI5" s="15" t="s">
        <v>12</v>
      </c>
      <c r="BJ5" s="15" t="s">
        <v>13</v>
      </c>
      <c r="BK5" s="16" t="s">
        <v>14</v>
      </c>
      <c r="BL5" s="17" t="s">
        <v>15</v>
      </c>
      <c r="BM5" s="16" t="s">
        <v>14</v>
      </c>
      <c r="BN5" s="9" t="s">
        <v>16</v>
      </c>
      <c r="BO5" s="13"/>
      <c r="BP5" s="13"/>
      <c r="BR5" s="8"/>
      <c r="BS5" s="13"/>
      <c r="BT5" s="14"/>
      <c r="BU5" s="9" t="s">
        <v>9</v>
      </c>
      <c r="BV5" s="15" t="s">
        <v>10</v>
      </c>
      <c r="BW5" s="15" t="s">
        <v>11</v>
      </c>
      <c r="BX5" s="9"/>
      <c r="BY5" s="15" t="s">
        <v>12</v>
      </c>
      <c r="BZ5" s="15" t="s">
        <v>13</v>
      </c>
      <c r="CA5" s="16" t="s">
        <v>14</v>
      </c>
      <c r="CB5" s="17" t="s">
        <v>15</v>
      </c>
      <c r="CC5" s="16" t="s">
        <v>14</v>
      </c>
      <c r="CD5" s="9" t="s">
        <v>16</v>
      </c>
      <c r="CE5" s="13"/>
      <c r="CF5" s="13"/>
      <c r="CH5" s="8"/>
      <c r="CI5" s="13"/>
      <c r="CJ5" s="14"/>
      <c r="CK5" s="9"/>
      <c r="CL5" s="15"/>
      <c r="CM5" s="15"/>
      <c r="CN5" s="9"/>
      <c r="CO5" s="15"/>
      <c r="CP5" s="15"/>
      <c r="CQ5" s="16"/>
      <c r="CR5" s="17"/>
      <c r="CS5" s="16"/>
      <c r="CT5" s="9"/>
      <c r="CU5" s="13"/>
      <c r="CV5" s="13"/>
      <c r="CX5" s="8"/>
      <c r="CY5" s="13"/>
      <c r="CZ5" s="14"/>
      <c r="DA5" s="9" t="s">
        <v>9</v>
      </c>
      <c r="DB5" s="15" t="s">
        <v>10</v>
      </c>
      <c r="DC5" s="15" t="s">
        <v>11</v>
      </c>
      <c r="DD5" s="9"/>
      <c r="DE5" s="15" t="s">
        <v>12</v>
      </c>
      <c r="DF5" s="15" t="s">
        <v>13</v>
      </c>
      <c r="DG5" s="16" t="s">
        <v>14</v>
      </c>
      <c r="DH5" s="17" t="s">
        <v>15</v>
      </c>
      <c r="DI5" s="16" t="s">
        <v>14</v>
      </c>
      <c r="DJ5" s="9" t="s">
        <v>16</v>
      </c>
      <c r="DK5" s="13"/>
      <c r="DL5" s="13"/>
    </row>
    <row r="6" spans="1:11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 t="s">
        <v>4</v>
      </c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  <c r="AL6" s="18"/>
      <c r="AM6" s="19" t="s">
        <v>17</v>
      </c>
      <c r="AN6" s="20" t="s">
        <v>18</v>
      </c>
      <c r="AO6" s="19" t="s">
        <v>19</v>
      </c>
      <c r="AP6" s="21" t="s">
        <v>20</v>
      </c>
      <c r="AQ6" s="21" t="s">
        <v>21</v>
      </c>
      <c r="AR6" s="19" t="s">
        <v>12</v>
      </c>
      <c r="AS6" s="21" t="s">
        <v>22</v>
      </c>
      <c r="AT6" s="21" t="s">
        <v>22</v>
      </c>
      <c r="AU6" s="22" t="s">
        <v>23</v>
      </c>
      <c r="AV6" s="22" t="s">
        <v>24</v>
      </c>
      <c r="AW6" s="22" t="s">
        <v>25</v>
      </c>
      <c r="AX6" s="19" t="s">
        <v>26</v>
      </c>
      <c r="AY6" s="19" t="s">
        <v>27</v>
      </c>
      <c r="AZ6" s="19" t="s">
        <v>28</v>
      </c>
      <c r="BB6" s="18"/>
      <c r="BC6" s="19" t="s">
        <v>17</v>
      </c>
      <c r="BD6" s="20" t="s">
        <v>18</v>
      </c>
      <c r="BE6" s="19" t="s">
        <v>19</v>
      </c>
      <c r="BF6" s="21" t="s">
        <v>20</v>
      </c>
      <c r="BG6" s="21" t="s">
        <v>21</v>
      </c>
      <c r="BH6" s="19" t="s">
        <v>12</v>
      </c>
      <c r="BI6" s="21" t="s">
        <v>22</v>
      </c>
      <c r="BJ6" s="21" t="s">
        <v>22</v>
      </c>
      <c r="BK6" s="22" t="s">
        <v>23</v>
      </c>
      <c r="BL6" s="22" t="s">
        <v>24</v>
      </c>
      <c r="BM6" s="22" t="s">
        <v>25</v>
      </c>
      <c r="BN6" s="19" t="s">
        <v>26</v>
      </c>
      <c r="BO6" s="19" t="s">
        <v>27</v>
      </c>
      <c r="BP6" s="19" t="s">
        <v>28</v>
      </c>
      <c r="BR6" s="18"/>
      <c r="BS6" s="19" t="s">
        <v>17</v>
      </c>
      <c r="BT6" s="20" t="s">
        <v>18</v>
      </c>
      <c r="BU6" s="19" t="s">
        <v>19</v>
      </c>
      <c r="BV6" s="21" t="s">
        <v>20</v>
      </c>
      <c r="BW6" s="21" t="s">
        <v>21</v>
      </c>
      <c r="BX6" s="19" t="s">
        <v>12</v>
      </c>
      <c r="BY6" s="21" t="s">
        <v>22</v>
      </c>
      <c r="BZ6" s="21" t="s">
        <v>22</v>
      </c>
      <c r="CA6" s="22" t="s">
        <v>23</v>
      </c>
      <c r="CB6" s="22" t="s">
        <v>24</v>
      </c>
      <c r="CC6" s="22" t="s">
        <v>25</v>
      </c>
      <c r="CD6" s="19" t="s">
        <v>26</v>
      </c>
      <c r="CE6" s="19" t="s">
        <v>27</v>
      </c>
      <c r="CF6" s="19" t="s">
        <v>28</v>
      </c>
      <c r="CH6" s="18"/>
      <c r="CI6" s="19"/>
      <c r="CJ6" s="20"/>
      <c r="CK6" s="19"/>
      <c r="CL6" s="21"/>
      <c r="CM6" s="21"/>
      <c r="CN6" s="19"/>
      <c r="CO6" s="21"/>
      <c r="CP6" s="21"/>
      <c r="CQ6" s="22"/>
      <c r="CR6" s="22"/>
      <c r="CS6" s="22"/>
      <c r="CT6" s="19"/>
      <c r="CU6" s="19"/>
      <c r="CV6" s="19"/>
      <c r="CX6" s="18"/>
      <c r="CY6" s="19" t="s">
        <v>17</v>
      </c>
      <c r="CZ6" s="20" t="s">
        <v>18</v>
      </c>
      <c r="DA6" s="19" t="s">
        <v>19</v>
      </c>
      <c r="DB6" s="21" t="s">
        <v>20</v>
      </c>
      <c r="DC6" s="21" t="s">
        <v>21</v>
      </c>
      <c r="DD6" s="19" t="s">
        <v>12</v>
      </c>
      <c r="DE6" s="21" t="s">
        <v>22</v>
      </c>
      <c r="DF6" s="21" t="s">
        <v>22</v>
      </c>
      <c r="DG6" s="22" t="s">
        <v>23</v>
      </c>
      <c r="DH6" s="22" t="s">
        <v>24</v>
      </c>
      <c r="DI6" s="22" t="s">
        <v>25</v>
      </c>
      <c r="DJ6" s="19" t="s">
        <v>26</v>
      </c>
      <c r="DK6" s="19" t="s">
        <v>27</v>
      </c>
      <c r="DL6" s="19" t="s">
        <v>28</v>
      </c>
    </row>
    <row r="7" spans="1:116" x14ac:dyDescent="0.25">
      <c r="A7" s="2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F11" si="0">AF7</f>
        <v>1</v>
      </c>
      <c r="F7" s="58" t="str">
        <f t="shared" si="0"/>
        <v>NA</v>
      </c>
      <c r="G7" s="68" t="s">
        <v>30</v>
      </c>
      <c r="H7" s="68" t="s">
        <v>30</v>
      </c>
      <c r="J7" s="2">
        <v>0</v>
      </c>
      <c r="K7" s="3">
        <v>0.8</v>
      </c>
      <c r="L7" s="61" t="str">
        <f>AS7</f>
        <v>NA</v>
      </c>
      <c r="M7" s="58" t="str">
        <f>AU7</f>
        <v>NA</v>
      </c>
      <c r="N7" s="58">
        <f t="shared" ref="N7:O11" si="1">AV7</f>
        <v>1</v>
      </c>
      <c r="O7" s="58" t="str">
        <f t="shared" si="1"/>
        <v>NA</v>
      </c>
      <c r="P7" s="68" t="s">
        <v>30</v>
      </c>
      <c r="Q7" s="68" t="s">
        <v>30</v>
      </c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11019.62032413256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  <c r="AL7" s="9" t="s">
        <v>29</v>
      </c>
      <c r="AM7" s="23">
        <v>0</v>
      </c>
      <c r="AN7" s="24" t="s">
        <v>39</v>
      </c>
      <c r="AO7" s="25">
        <v>2174.6362389405977</v>
      </c>
      <c r="AP7" s="26">
        <v>624.6719580377719</v>
      </c>
      <c r="AQ7" s="26">
        <v>9829.1954635444527</v>
      </c>
      <c r="AR7" s="27">
        <v>12003.831702485129</v>
      </c>
      <c r="AS7" s="28" t="s">
        <v>30</v>
      </c>
      <c r="AT7" s="28" t="s">
        <v>30</v>
      </c>
      <c r="AU7" s="29" t="s">
        <v>30</v>
      </c>
      <c r="AV7" s="30">
        <v>1</v>
      </c>
      <c r="AW7" s="29" t="s">
        <v>30</v>
      </c>
      <c r="AX7" s="31"/>
      <c r="AY7" s="31"/>
      <c r="AZ7" s="31"/>
      <c r="BB7" s="9" t="s">
        <v>29</v>
      </c>
      <c r="BC7" s="23">
        <v>0</v>
      </c>
      <c r="BD7" s="24" t="s">
        <v>39</v>
      </c>
      <c r="BE7" s="25">
        <v>2447.8429069122321</v>
      </c>
      <c r="BF7" s="26">
        <v>344.19943574115979</v>
      </c>
      <c r="BG7" s="26">
        <v>5800.0908408382911</v>
      </c>
      <c r="BH7" s="27">
        <v>8247.9337477504214</v>
      </c>
      <c r="BI7" s="28" t="s">
        <v>30</v>
      </c>
      <c r="BJ7" s="28" t="s">
        <v>30</v>
      </c>
      <c r="BK7" s="29" t="s">
        <v>30</v>
      </c>
      <c r="BL7" s="30">
        <v>1</v>
      </c>
      <c r="BM7" s="29" t="s">
        <v>30</v>
      </c>
      <c r="BN7" s="31"/>
      <c r="BO7" s="31"/>
      <c r="BP7" s="31"/>
      <c r="BR7" s="9" t="s">
        <v>29</v>
      </c>
      <c r="BS7" s="23">
        <v>0</v>
      </c>
      <c r="BT7" s="24" t="s">
        <v>39</v>
      </c>
      <c r="BU7" s="25">
        <v>2447.8429069122321</v>
      </c>
      <c r="BV7" s="26">
        <v>321.32361166364217</v>
      </c>
      <c r="BW7" s="26">
        <v>5342.5452585319763</v>
      </c>
      <c r="BX7" s="27">
        <v>7790.3881654440938</v>
      </c>
      <c r="BY7" s="28" t="s">
        <v>30</v>
      </c>
      <c r="BZ7" s="28" t="s">
        <v>30</v>
      </c>
      <c r="CA7" s="29" t="s">
        <v>30</v>
      </c>
      <c r="CB7" s="30">
        <v>1</v>
      </c>
      <c r="CC7" s="29" t="s">
        <v>30</v>
      </c>
      <c r="CD7" s="31"/>
      <c r="CE7" s="31"/>
      <c r="CF7" s="31"/>
      <c r="CH7" s="9"/>
      <c r="CI7" s="23"/>
      <c r="CJ7" s="24"/>
      <c r="CK7" s="25"/>
      <c r="CL7" s="26"/>
      <c r="CM7" s="26"/>
      <c r="CN7" s="27"/>
      <c r="CO7" s="28"/>
      <c r="CP7" s="28"/>
      <c r="CQ7" s="29"/>
      <c r="CR7" s="30"/>
      <c r="CS7" s="29"/>
      <c r="CT7" s="31"/>
      <c r="CU7" s="31"/>
      <c r="CV7" s="31"/>
      <c r="CX7" s="9" t="s">
        <v>29</v>
      </c>
      <c r="CY7" s="23">
        <v>0</v>
      </c>
      <c r="CZ7" s="24" t="s">
        <v>39</v>
      </c>
      <c r="DA7" s="25">
        <v>2442.5368950206766</v>
      </c>
      <c r="DB7" s="26">
        <v>252.2806965642844</v>
      </c>
      <c r="DC7" s="26">
        <v>4209.1452027759469</v>
      </c>
      <c r="DD7" s="27">
        <v>6651.6820977965872</v>
      </c>
      <c r="DE7" s="28" t="s">
        <v>30</v>
      </c>
      <c r="DF7" s="28" t="s">
        <v>30</v>
      </c>
      <c r="DG7" s="29" t="s">
        <v>30</v>
      </c>
      <c r="DH7" s="30">
        <v>1</v>
      </c>
      <c r="DI7" s="29" t="s">
        <v>30</v>
      </c>
      <c r="DJ7" s="31"/>
      <c r="DK7" s="31"/>
      <c r="DL7" s="31"/>
    </row>
    <row r="8" spans="1:116" x14ac:dyDescent="0.25">
      <c r="A8" s="2">
        <v>1</v>
      </c>
      <c r="B8" s="3">
        <v>0.9</v>
      </c>
      <c r="C8" s="61">
        <f t="shared" ref="C8:C11" si="2">AC8</f>
        <v>745.23005226926409</v>
      </c>
      <c r="D8" s="58">
        <f t="shared" ref="D8:D11" si="3">AE8</f>
        <v>7.1599999999999997E-2</v>
      </c>
      <c r="E8" s="58">
        <f t="shared" si="0"/>
        <v>0.77680000000000005</v>
      </c>
      <c r="F8" s="58">
        <f t="shared" si="0"/>
        <v>0.15160000000000001</v>
      </c>
      <c r="G8" s="68">
        <f t="shared" ref="G8:H11" si="4">AH8</f>
        <v>6.3820922076693831</v>
      </c>
      <c r="H8" s="68">
        <f t="shared" si="4"/>
        <v>13.567679712600016</v>
      </c>
      <c r="J8" s="2">
        <v>1</v>
      </c>
      <c r="K8" s="3">
        <v>0.9</v>
      </c>
      <c r="L8" s="61">
        <f>AS8</f>
        <v>670.05082617472897</v>
      </c>
      <c r="M8" s="58">
        <f>AU8</f>
        <v>7.7799999999999994E-2</v>
      </c>
      <c r="N8" s="58">
        <f t="shared" si="1"/>
        <v>0.77680000000000005</v>
      </c>
      <c r="O8" s="58">
        <f t="shared" si="1"/>
        <v>0.1454</v>
      </c>
      <c r="P8" s="68">
        <f>AX8</f>
        <v>7.0551857118904779</v>
      </c>
      <c r="Q8" s="68">
        <f>AY8</f>
        <v>14.183669653823364</v>
      </c>
      <c r="R8" s="64">
        <f t="shared" ref="R8:S11" si="5">(L8-C8)/C8</f>
        <v>-0.10088056146636933</v>
      </c>
      <c r="S8" s="64">
        <f t="shared" si="5"/>
        <v>8.6592178770949685E-2</v>
      </c>
      <c r="T8" s="64">
        <f t="shared" ref="T8:U11" si="6">(P8-G8)/G8</f>
        <v>0.10546596356164142</v>
      </c>
      <c r="U8" s="64">
        <f t="shared" si="6"/>
        <v>4.5401273782376392E-2</v>
      </c>
      <c r="V8" s="9" t="s">
        <v>29</v>
      </c>
      <c r="W8" s="23">
        <v>1</v>
      </c>
      <c r="X8" s="24" t="s">
        <v>40</v>
      </c>
      <c r="Y8" s="32">
        <v>2483.0124294470243</v>
      </c>
      <c r="Z8" s="33">
        <v>636.04112161912883</v>
      </c>
      <c r="AA8" s="33">
        <v>10261.251837525713</v>
      </c>
      <c r="AB8" s="34">
        <v>12744.264266972797</v>
      </c>
      <c r="AC8" s="35">
        <v>745.23005226926409</v>
      </c>
      <c r="AD8" s="35">
        <v>449.9922961003449</v>
      </c>
      <c r="AE8" s="36">
        <v>7.1599999999999997E-2</v>
      </c>
      <c r="AF8" s="36">
        <v>0.77680000000000005</v>
      </c>
      <c r="AG8" s="36">
        <v>0.15160000000000001</v>
      </c>
      <c r="AH8" s="37">
        <v>6.3820922076693831</v>
      </c>
      <c r="AI8" s="37">
        <v>13.567679712600016</v>
      </c>
      <c r="AJ8" s="37">
        <v>6.5447738580919328</v>
      </c>
      <c r="AL8" s="9" t="s">
        <v>29</v>
      </c>
      <c r="AM8" s="23">
        <v>1</v>
      </c>
      <c r="AN8" s="24" t="s">
        <v>40</v>
      </c>
      <c r="AO8" s="32">
        <v>2482.3234274982237</v>
      </c>
      <c r="AP8" s="33">
        <v>581.06046414909019</v>
      </c>
      <c r="AQ8" s="33">
        <v>9153.2298831525623</v>
      </c>
      <c r="AR8" s="34">
        <v>11635.553310650817</v>
      </c>
      <c r="AS8" s="35">
        <v>670.05082617472897</v>
      </c>
      <c r="AT8" s="35">
        <v>368.27839183431206</v>
      </c>
      <c r="AU8" s="36">
        <v>7.7799999999999994E-2</v>
      </c>
      <c r="AV8" s="36">
        <v>0.77680000000000005</v>
      </c>
      <c r="AW8" s="36">
        <v>0.1454</v>
      </c>
      <c r="AX8" s="37">
        <v>7.0551857118904779</v>
      </c>
      <c r="AY8" s="37">
        <v>14.183669653823364</v>
      </c>
      <c r="AZ8" s="37">
        <v>6.7902372268460844</v>
      </c>
      <c r="BB8" s="9" t="s">
        <v>29</v>
      </c>
      <c r="BC8" s="23">
        <v>1</v>
      </c>
      <c r="BD8" s="24" t="s">
        <v>40</v>
      </c>
      <c r="BE8" s="32">
        <v>2515.538476231437</v>
      </c>
      <c r="BF8" s="33">
        <v>335.00777054205349</v>
      </c>
      <c r="BG8" s="33">
        <v>5643.5999973147063</v>
      </c>
      <c r="BH8" s="34">
        <v>8159.1384735459942</v>
      </c>
      <c r="BI8" s="35">
        <v>713.55193737203433</v>
      </c>
      <c r="BJ8" s="35">
        <v>88.795274204427187</v>
      </c>
      <c r="BK8" s="36">
        <v>4.1599999999999998E-2</v>
      </c>
      <c r="BL8" s="36">
        <v>0.88939999999999997</v>
      </c>
      <c r="BM8" s="36">
        <v>6.9000000000000006E-2</v>
      </c>
      <c r="BN8" s="37">
        <v>7.3648863239477986</v>
      </c>
      <c r="BO8" s="37">
        <v>19.19425826398874</v>
      </c>
      <c r="BP8" s="37">
        <v>5.1684744926361201</v>
      </c>
      <c r="BR8" s="9" t="s">
        <v>29</v>
      </c>
      <c r="BS8" s="23">
        <v>1</v>
      </c>
      <c r="BT8" s="24" t="s">
        <v>40</v>
      </c>
      <c r="BU8" s="32">
        <v>2515.4028993569</v>
      </c>
      <c r="BV8" s="33">
        <v>312.86692668914708</v>
      </c>
      <c r="BW8" s="33">
        <v>5191.92046216783</v>
      </c>
      <c r="BX8" s="34">
        <v>7707.3233615246045</v>
      </c>
      <c r="BY8" s="35">
        <v>702.31846793891009</v>
      </c>
      <c r="BZ8" s="35">
        <v>83.06480391948935</v>
      </c>
      <c r="CA8" s="36">
        <v>4.2700000000000002E-2</v>
      </c>
      <c r="CB8" s="36">
        <v>0.88939999999999997</v>
      </c>
      <c r="CC8" s="36">
        <v>6.7900000000000002E-2</v>
      </c>
      <c r="CD8" s="37">
        <v>7.9889451538546332</v>
      </c>
      <c r="CE8" s="37">
        <v>21.535607434500577</v>
      </c>
      <c r="CF8" s="37">
        <v>5.8441906922438331</v>
      </c>
      <c r="CH8" s="9"/>
      <c r="CI8" s="23"/>
      <c r="CJ8" s="24"/>
      <c r="CK8" s="32"/>
      <c r="CL8" s="33"/>
      <c r="CM8" s="33"/>
      <c r="CN8" s="34"/>
      <c r="CO8" s="35"/>
      <c r="CP8" s="35"/>
      <c r="CQ8" s="36"/>
      <c r="CR8" s="36"/>
      <c r="CS8" s="36"/>
      <c r="CT8" s="37"/>
      <c r="CU8" s="37"/>
      <c r="CV8" s="37"/>
      <c r="CX8" s="9" t="s">
        <v>29</v>
      </c>
      <c r="CY8" s="23">
        <v>1</v>
      </c>
      <c r="CZ8" s="24" t="s">
        <v>40</v>
      </c>
      <c r="DA8" s="32">
        <v>2481.9382652163204</v>
      </c>
      <c r="DB8" s="33">
        <v>248.75668806777935</v>
      </c>
      <c r="DC8" s="33">
        <v>4154.4612219144246</v>
      </c>
      <c r="DD8" s="34">
        <v>6636.3994871306622</v>
      </c>
      <c r="DE8" s="35">
        <v>224.64946032605602</v>
      </c>
      <c r="DF8" s="35">
        <v>15.282610665924949</v>
      </c>
      <c r="DG8" s="36">
        <v>3.4200000000000001E-2</v>
      </c>
      <c r="DH8" s="36">
        <v>0.90990000000000004</v>
      </c>
      <c r="DI8" s="36">
        <v>5.5899999999999998E-2</v>
      </c>
      <c r="DJ8" s="37">
        <v>11.180838591825253</v>
      </c>
      <c r="DK8" s="37">
        <v>26.384696942476229</v>
      </c>
      <c r="DL8" s="37">
        <v>0.15842606252148622</v>
      </c>
    </row>
    <row r="9" spans="1:116" x14ac:dyDescent="0.25">
      <c r="A9" s="2">
        <v>2</v>
      </c>
      <c r="B9" s="3">
        <v>0.92</v>
      </c>
      <c r="C9" s="61">
        <f t="shared" si="2"/>
        <v>740.87956756642359</v>
      </c>
      <c r="D9" s="58">
        <f t="shared" si="3"/>
        <v>6.6199999999999995E-2</v>
      </c>
      <c r="E9" s="58">
        <f t="shared" si="0"/>
        <v>0.72599999999999998</v>
      </c>
      <c r="F9" s="58">
        <f t="shared" si="0"/>
        <v>0.20780000000000001</v>
      </c>
      <c r="G9" s="68">
        <f t="shared" si="4"/>
        <v>5.9344924978517284</v>
      </c>
      <c r="H9" s="68">
        <f t="shared" si="4"/>
        <v>10.498824220427595</v>
      </c>
      <c r="J9" s="2">
        <v>2</v>
      </c>
      <c r="K9" s="3">
        <v>0.92</v>
      </c>
      <c r="L9" s="61">
        <f>AS9</f>
        <v>661.72860175772212</v>
      </c>
      <c r="M9" s="58">
        <f>AU9</f>
        <v>7.2900000000000006E-2</v>
      </c>
      <c r="N9" s="58">
        <f t="shared" si="1"/>
        <v>0.72599999999999998</v>
      </c>
      <c r="O9" s="58">
        <f t="shared" si="1"/>
        <v>0.2011</v>
      </c>
      <c r="P9" s="68">
        <f t="shared" ref="P9:Q11" si="7">AX9</f>
        <v>6.5666613433321892</v>
      </c>
      <c r="Q9" s="68">
        <f t="shared" si="7"/>
        <v>10.717287045441283</v>
      </c>
      <c r="R9" s="64">
        <f t="shared" si="5"/>
        <v>-0.1068337814588269</v>
      </c>
      <c r="S9" s="64">
        <f t="shared" si="5"/>
        <v>0.10120845921450169</v>
      </c>
      <c r="T9" s="64">
        <f t="shared" si="6"/>
        <v>0.10652449989772578</v>
      </c>
      <c r="U9" s="64">
        <f t="shared" si="6"/>
        <v>2.0808313428909913E-2</v>
      </c>
      <c r="V9" s="9" t="s">
        <v>29</v>
      </c>
      <c r="W9" s="23">
        <v>2</v>
      </c>
      <c r="X9" s="24" t="s">
        <v>41</v>
      </c>
      <c r="Y9" s="32">
        <v>2512.0558276322899</v>
      </c>
      <c r="Z9" s="33">
        <v>627.50274028921001</v>
      </c>
      <c r="AA9" s="33">
        <v>10125.535339007709</v>
      </c>
      <c r="AB9" s="34">
        <v>12637.591166640068</v>
      </c>
      <c r="AC9" s="35">
        <v>740.87956756642359</v>
      </c>
      <c r="AD9" s="35">
        <v>556.66539643307442</v>
      </c>
      <c r="AE9" s="36">
        <v>6.6199999999999995E-2</v>
      </c>
      <c r="AF9" s="36">
        <v>0.72599999999999998</v>
      </c>
      <c r="AG9" s="36">
        <v>0.20780000000000001</v>
      </c>
      <c r="AH9" s="37">
        <v>5.9344924978517284</v>
      </c>
      <c r="AI9" s="37">
        <v>10.498824220427595</v>
      </c>
      <c r="AJ9" s="37">
        <v>5.0131016816761758</v>
      </c>
      <c r="AL9" s="9" t="s">
        <v>29</v>
      </c>
      <c r="AM9" s="23">
        <v>2</v>
      </c>
      <c r="AN9" s="24" t="s">
        <v>41</v>
      </c>
      <c r="AO9" s="32">
        <v>2511.2749329379267</v>
      </c>
      <c r="AP9" s="33">
        <v>573.40714074379753</v>
      </c>
      <c r="AQ9" s="33">
        <v>9032.8722691152743</v>
      </c>
      <c r="AR9" s="34">
        <v>11544.147202053284</v>
      </c>
      <c r="AS9" s="35">
        <v>661.72860175772212</v>
      </c>
      <c r="AT9" s="35">
        <v>459.68450043184566</v>
      </c>
      <c r="AU9" s="36">
        <v>7.2900000000000006E-2</v>
      </c>
      <c r="AV9" s="36">
        <v>0.72599999999999998</v>
      </c>
      <c r="AW9" s="36">
        <v>0.2011</v>
      </c>
      <c r="AX9" s="37">
        <v>6.5666613433321892</v>
      </c>
      <c r="AY9" s="37">
        <v>10.717287045441283</v>
      </c>
      <c r="AZ9" s="37">
        <v>5.229772053345215</v>
      </c>
      <c r="BB9" s="9" t="s">
        <v>29</v>
      </c>
      <c r="BC9" s="23">
        <v>2</v>
      </c>
      <c r="BD9" s="24" t="s">
        <v>41</v>
      </c>
      <c r="BE9" s="32">
        <v>2523.9649223443284</v>
      </c>
      <c r="BF9" s="33">
        <v>333.44920491497618</v>
      </c>
      <c r="BG9" s="33">
        <v>5616.8295876501434</v>
      </c>
      <c r="BH9" s="34">
        <v>8140.7945099943445</v>
      </c>
      <c r="BI9" s="35">
        <v>741.39129333314997</v>
      </c>
      <c r="BJ9" s="35">
        <v>107.13923775607691</v>
      </c>
      <c r="BK9" s="36">
        <v>4.02E-2</v>
      </c>
      <c r="BL9" s="36">
        <v>0.87529999999999997</v>
      </c>
      <c r="BM9" s="36">
        <v>8.4500000000000006E-2</v>
      </c>
      <c r="BN9" s="37">
        <v>7.0809656706803965</v>
      </c>
      <c r="BO9" s="37">
        <v>15.816746314263082</v>
      </c>
      <c r="BP9" s="37">
        <v>5.7127680796047251</v>
      </c>
      <c r="BR9" s="9" t="s">
        <v>29</v>
      </c>
      <c r="BS9" s="23">
        <v>2</v>
      </c>
      <c r="BT9" s="24" t="s">
        <v>41</v>
      </c>
      <c r="BU9" s="32">
        <v>2523.8565964059803</v>
      </c>
      <c r="BV9" s="33">
        <v>311.48817215947633</v>
      </c>
      <c r="BW9" s="33">
        <v>5167.8625107889302</v>
      </c>
      <c r="BX9" s="34">
        <v>7691.7191071948009</v>
      </c>
      <c r="BY9" s="35">
        <v>715.15992081545596</v>
      </c>
      <c r="BZ9" s="35">
        <v>98.669058249292902</v>
      </c>
      <c r="CA9" s="36">
        <v>4.41E-2</v>
      </c>
      <c r="CB9" s="36">
        <v>0.87529999999999997</v>
      </c>
      <c r="CC9" s="36">
        <v>8.0600000000000005E-2</v>
      </c>
      <c r="CD9" s="37">
        <v>7.7285503572618524</v>
      </c>
      <c r="CE9" s="37">
        <v>17.204160078729728</v>
      </c>
      <c r="CF9" s="37">
        <v>6.4070826574714825</v>
      </c>
      <c r="CH9" s="9"/>
      <c r="CI9" s="23"/>
      <c r="CJ9" s="24"/>
      <c r="CK9" s="32"/>
      <c r="CL9" s="33"/>
      <c r="CM9" s="33"/>
      <c r="CN9" s="34"/>
      <c r="CO9" s="35"/>
      <c r="CP9" s="35"/>
      <c r="CQ9" s="36"/>
      <c r="CR9" s="36"/>
      <c r="CS9" s="36"/>
      <c r="CT9" s="37"/>
      <c r="CU9" s="37"/>
      <c r="CV9" s="37"/>
      <c r="CX9" s="9" t="s">
        <v>29</v>
      </c>
      <c r="CY9" s="23">
        <v>2</v>
      </c>
      <c r="CZ9" s="24" t="s">
        <v>41</v>
      </c>
      <c r="DA9" s="32">
        <v>2488.860078036329</v>
      </c>
      <c r="DB9" s="33">
        <v>248.05520224594918</v>
      </c>
      <c r="DC9" s="33">
        <v>4143.0053509077425</v>
      </c>
      <c r="DD9" s="34">
        <v>6631.8654289440046</v>
      </c>
      <c r="DE9" s="35">
        <v>229.31542558694809</v>
      </c>
      <c r="DF9" s="35">
        <v>19.816668852582552</v>
      </c>
      <c r="DG9" s="36">
        <v>3.5700000000000003E-2</v>
      </c>
      <c r="DH9" s="36">
        <v>0.8982</v>
      </c>
      <c r="DI9" s="36">
        <v>6.6100000000000006E-2</v>
      </c>
      <c r="DJ9" s="37">
        <v>10.962784357476778</v>
      </c>
      <c r="DK9" s="37">
        <v>21.701986765362054</v>
      </c>
      <c r="DL9" s="37">
        <v>3.6630597020528395</v>
      </c>
    </row>
    <row r="10" spans="1:116" x14ac:dyDescent="0.25">
      <c r="A10" s="2">
        <v>3</v>
      </c>
      <c r="B10" s="3">
        <v>0.95</v>
      </c>
      <c r="C10" s="61">
        <f t="shared" si="2"/>
        <v>601.94104794153225</v>
      </c>
      <c r="D10" s="58">
        <f t="shared" si="3"/>
        <v>0.1002</v>
      </c>
      <c r="E10" s="58">
        <f t="shared" si="0"/>
        <v>0.54930000000000001</v>
      </c>
      <c r="F10" s="58">
        <f t="shared" si="0"/>
        <v>0.35049999999999998</v>
      </c>
      <c r="G10" s="68">
        <f t="shared" si="4"/>
        <v>6.023335557990241</v>
      </c>
      <c r="H10" s="68">
        <f t="shared" si="4"/>
        <v>9.8386941138682147</v>
      </c>
      <c r="J10" s="2">
        <v>3</v>
      </c>
      <c r="K10" s="3">
        <v>0.95</v>
      </c>
      <c r="L10" s="61">
        <f>AS10</f>
        <v>535.16108264274021</v>
      </c>
      <c r="M10" s="58">
        <f>AU10</f>
        <v>0.114</v>
      </c>
      <c r="N10" s="58">
        <f t="shared" si="1"/>
        <v>0.54930000000000001</v>
      </c>
      <c r="O10" s="58">
        <f t="shared" si="1"/>
        <v>0.3367</v>
      </c>
      <c r="P10" s="68">
        <f t="shared" si="7"/>
        <v>6.6296013124290267</v>
      </c>
      <c r="Q10" s="68">
        <f t="shared" si="7"/>
        <v>10.060688028309478</v>
      </c>
      <c r="R10" s="64">
        <f t="shared" si="5"/>
        <v>-0.11094103903889024</v>
      </c>
      <c r="S10" s="64">
        <f t="shared" si="5"/>
        <v>0.13772455089820365</v>
      </c>
      <c r="T10" s="64">
        <f t="shared" si="6"/>
        <v>0.10065282742458959</v>
      </c>
      <c r="U10" s="64">
        <f t="shared" si="6"/>
        <v>2.2563351586299456E-2</v>
      </c>
      <c r="V10" s="9" t="s">
        <v>29</v>
      </c>
      <c r="W10" s="23">
        <v>3</v>
      </c>
      <c r="X10" s="24" t="s">
        <v>42</v>
      </c>
      <c r="Y10" s="32">
        <v>2592.181086509635</v>
      </c>
      <c r="Z10" s="33">
        <v>615.03890258396041</v>
      </c>
      <c r="AA10" s="33">
        <v>9926.5428693533995</v>
      </c>
      <c r="AB10" s="34">
        <v>12518.723955863041</v>
      </c>
      <c r="AC10" s="35">
        <v>601.94104794153225</v>
      </c>
      <c r="AD10" s="35">
        <v>675.53260721010156</v>
      </c>
      <c r="AE10" s="36">
        <v>0.1002</v>
      </c>
      <c r="AF10" s="36">
        <v>0.54930000000000001</v>
      </c>
      <c r="AG10" s="36">
        <v>0.35049999999999998</v>
      </c>
      <c r="AH10" s="37">
        <v>6.023335557990241</v>
      </c>
      <c r="AI10" s="37">
        <v>9.8386941138682147</v>
      </c>
      <c r="AJ10" s="37">
        <v>6.9381291696304936</v>
      </c>
      <c r="AL10" s="9" t="s">
        <v>29</v>
      </c>
      <c r="AM10" s="23">
        <v>3</v>
      </c>
      <c r="AN10" s="24" t="s">
        <v>42</v>
      </c>
      <c r="AO10" s="32">
        <v>2591.105626464001</v>
      </c>
      <c r="AP10" s="33">
        <v>561.85228489353381</v>
      </c>
      <c r="AQ10" s="33">
        <v>8852.0611926155834</v>
      </c>
      <c r="AR10" s="34">
        <v>11443.16681907967</v>
      </c>
      <c r="AS10" s="35">
        <v>535.16108264274021</v>
      </c>
      <c r="AT10" s="35">
        <v>560.66488340545948</v>
      </c>
      <c r="AU10" s="36">
        <v>0.114</v>
      </c>
      <c r="AV10" s="36">
        <v>0.54930000000000001</v>
      </c>
      <c r="AW10" s="36">
        <v>0.3367</v>
      </c>
      <c r="AX10" s="37">
        <v>6.6296013124290267</v>
      </c>
      <c r="AY10" s="37">
        <v>10.060688028309478</v>
      </c>
      <c r="AZ10" s="37">
        <v>7.4773887257886855</v>
      </c>
      <c r="BB10" s="9" t="s">
        <v>29</v>
      </c>
      <c r="BC10" s="23">
        <v>3</v>
      </c>
      <c r="BD10" s="24" t="s">
        <v>42</v>
      </c>
      <c r="BE10" s="32">
        <v>2547.4982255711548</v>
      </c>
      <c r="BF10" s="33">
        <v>331.12345760518247</v>
      </c>
      <c r="BG10" s="33">
        <v>5576.9024077685599</v>
      </c>
      <c r="BH10" s="34">
        <v>8124.4006333395882</v>
      </c>
      <c r="BI10" s="35">
        <v>603.49953203783639</v>
      </c>
      <c r="BJ10" s="35">
        <v>123.53311441083315</v>
      </c>
      <c r="BK10" s="36">
        <v>6.6199999999999995E-2</v>
      </c>
      <c r="BL10" s="36">
        <v>0.82120000000000004</v>
      </c>
      <c r="BM10" s="36">
        <v>0.11260000000000001</v>
      </c>
      <c r="BN10" s="37">
        <v>7.6212515517084265</v>
      </c>
      <c r="BO10" s="37">
        <v>14.219808159510102</v>
      </c>
      <c r="BP10" s="37">
        <v>10.094156498558107</v>
      </c>
      <c r="BR10" s="9" t="s">
        <v>29</v>
      </c>
      <c r="BS10" s="23">
        <v>3</v>
      </c>
      <c r="BT10" s="24" t="s">
        <v>42</v>
      </c>
      <c r="BU10" s="32">
        <v>2547.1455357880764</v>
      </c>
      <c r="BV10" s="33">
        <v>309.40757974840699</v>
      </c>
      <c r="BW10" s="33">
        <v>5131.3740832030953</v>
      </c>
      <c r="BX10" s="34">
        <v>7678.519618991053</v>
      </c>
      <c r="BY10" s="35">
        <v>568.97755198084803</v>
      </c>
      <c r="BZ10" s="35">
        <v>111.86854645304084</v>
      </c>
      <c r="CA10" s="36">
        <v>7.17E-2</v>
      </c>
      <c r="CB10" s="36">
        <v>0.82120000000000004</v>
      </c>
      <c r="CC10" s="36">
        <v>0.1071</v>
      </c>
      <c r="CD10" s="37">
        <v>8.3335316305154716</v>
      </c>
      <c r="CE10" s="37">
        <v>15.22961718314161</v>
      </c>
      <c r="CF10" s="37">
        <v>10.922598848024336</v>
      </c>
      <c r="CH10" s="9"/>
      <c r="CI10" s="23"/>
      <c r="CJ10" s="24"/>
      <c r="CK10" s="32"/>
      <c r="CL10" s="33"/>
      <c r="CM10" s="33"/>
      <c r="CN10" s="34"/>
      <c r="CO10" s="35"/>
      <c r="CP10" s="35"/>
      <c r="CQ10" s="36"/>
      <c r="CR10" s="36"/>
      <c r="CS10" s="36"/>
      <c r="CT10" s="37"/>
      <c r="CU10" s="37"/>
      <c r="CV10" s="37"/>
      <c r="CX10" s="9" t="s">
        <v>29</v>
      </c>
      <c r="CY10" s="23">
        <v>3</v>
      </c>
      <c r="CZ10" s="24" t="s">
        <v>42</v>
      </c>
      <c r="DA10" s="32">
        <v>2508.9398643631362</v>
      </c>
      <c r="DB10" s="33">
        <v>246.78671156418844</v>
      </c>
      <c r="DC10" s="33">
        <v>4121.9663327729859</v>
      </c>
      <c r="DD10" s="34">
        <v>6630.906197136057</v>
      </c>
      <c r="DE10" s="35">
        <v>166.19010228978954</v>
      </c>
      <c r="DF10" s="35">
        <v>20.775900660530169</v>
      </c>
      <c r="DG10" s="36">
        <v>6.7199999999999996E-2</v>
      </c>
      <c r="DH10" s="36">
        <v>0.85309999999999997</v>
      </c>
      <c r="DI10" s="36">
        <v>7.9699999999999993E-2</v>
      </c>
      <c r="DJ10" s="37">
        <v>12.086485372875918</v>
      </c>
      <c r="DK10" s="37">
        <v>18.145978287326919</v>
      </c>
      <c r="DL10" s="37">
        <v>13.970129116010737</v>
      </c>
    </row>
    <row r="11" spans="1:116" x14ac:dyDescent="0.25">
      <c r="A11" s="2">
        <v>4</v>
      </c>
      <c r="B11" s="3">
        <v>0.98</v>
      </c>
      <c r="C11" s="61">
        <f t="shared" si="2"/>
        <v>529.96906034312406</v>
      </c>
      <c r="D11" s="58">
        <f t="shared" si="3"/>
        <v>0.19309999999999999</v>
      </c>
      <c r="E11" s="58">
        <f t="shared" si="0"/>
        <v>0.32279999999999998</v>
      </c>
      <c r="F11" s="58">
        <f t="shared" si="0"/>
        <v>0.48409999999999997</v>
      </c>
      <c r="G11" s="68">
        <f t="shared" si="4"/>
        <v>6.3437946533006553</v>
      </c>
      <c r="H11" s="68">
        <f t="shared" si="4"/>
        <v>12.178203993701761</v>
      </c>
      <c r="J11" s="2">
        <v>4</v>
      </c>
      <c r="K11" s="3">
        <v>0.98</v>
      </c>
      <c r="L11" s="61">
        <f>AS11</f>
        <v>457.45287207844711</v>
      </c>
      <c r="M11" s="58">
        <f>AU11</f>
        <v>0.22520000000000001</v>
      </c>
      <c r="N11" s="58">
        <f t="shared" si="1"/>
        <v>0.32279999999999998</v>
      </c>
      <c r="O11" s="58">
        <f t="shared" si="1"/>
        <v>0.45200000000000001</v>
      </c>
      <c r="P11" s="68">
        <f t="shared" si="7"/>
        <v>6.988022360860314</v>
      </c>
      <c r="Q11" s="68">
        <f t="shared" si="7"/>
        <v>13.152162608309286</v>
      </c>
      <c r="R11" s="64">
        <f t="shared" si="5"/>
        <v>-0.13683098446865358</v>
      </c>
      <c r="S11" s="64">
        <f t="shared" si="5"/>
        <v>0.16623511134127406</v>
      </c>
      <c r="T11" s="64">
        <f t="shared" si="6"/>
        <v>0.10155242134523841</v>
      </c>
      <c r="U11" s="64">
        <f t="shared" si="6"/>
        <v>7.9975554286266723E-2</v>
      </c>
      <c r="V11" s="19" t="s">
        <v>29</v>
      </c>
      <c r="W11" s="38">
        <v>4</v>
      </c>
      <c r="X11" s="39" t="s">
        <v>43</v>
      </c>
      <c r="Y11" s="40">
        <v>2679.1326190781865</v>
      </c>
      <c r="Z11" s="41">
        <v>604.83413916733252</v>
      </c>
      <c r="AA11" s="41">
        <v>9750.7550884104312</v>
      </c>
      <c r="AB11" s="42">
        <v>12429.887707488628</v>
      </c>
      <c r="AC11" s="43">
        <v>529.96906034312406</v>
      </c>
      <c r="AD11" s="35">
        <v>764.36885558451468</v>
      </c>
      <c r="AE11" s="44">
        <v>0.19309999999999999</v>
      </c>
      <c r="AF11" s="44">
        <v>0.32279999999999998</v>
      </c>
      <c r="AG11" s="44">
        <v>0.48409999999999997</v>
      </c>
      <c r="AH11" s="45">
        <v>6.3437946533006553</v>
      </c>
      <c r="AI11" s="45">
        <v>12.178203993701761</v>
      </c>
      <c r="AJ11" s="45">
        <v>9.3075493350015979</v>
      </c>
      <c r="AL11" s="19" t="s">
        <v>29</v>
      </c>
      <c r="AM11" s="38">
        <v>4</v>
      </c>
      <c r="AN11" s="39" t="s">
        <v>43</v>
      </c>
      <c r="AO11" s="40">
        <v>2677.4466686497526</v>
      </c>
      <c r="AP11" s="41">
        <v>552.71877819029748</v>
      </c>
      <c r="AQ11" s="41">
        <v>8696.2315187242002</v>
      </c>
      <c r="AR11" s="42">
        <v>11373.678187374084</v>
      </c>
      <c r="AS11" s="43">
        <v>457.45287207844711</v>
      </c>
      <c r="AT11" s="35">
        <v>630.15351511104564</v>
      </c>
      <c r="AU11" s="44">
        <v>0.22520000000000001</v>
      </c>
      <c r="AV11" s="44">
        <v>0.32279999999999998</v>
      </c>
      <c r="AW11" s="44">
        <v>0.45200000000000001</v>
      </c>
      <c r="AX11" s="45">
        <v>6.988022360860314</v>
      </c>
      <c r="AY11" s="45">
        <v>13.152162608309286</v>
      </c>
      <c r="AZ11" s="45">
        <v>10.07073788362316</v>
      </c>
      <c r="BB11" s="19" t="s">
        <v>29</v>
      </c>
      <c r="BC11" s="38">
        <v>4</v>
      </c>
      <c r="BD11" s="39" t="s">
        <v>43</v>
      </c>
      <c r="BE11" s="40">
        <v>2573.7647903827219</v>
      </c>
      <c r="BF11" s="41">
        <v>329.80944212060513</v>
      </c>
      <c r="BG11" s="41">
        <v>5548.7708155166411</v>
      </c>
      <c r="BH11" s="42">
        <v>8122.5356058992265</v>
      </c>
      <c r="BI11" s="43">
        <v>561.50032769681457</v>
      </c>
      <c r="BJ11" s="35">
        <v>125.39814185119485</v>
      </c>
      <c r="BK11" s="44">
        <v>9.4299999999999995E-2</v>
      </c>
      <c r="BL11" s="44">
        <v>0.8044</v>
      </c>
      <c r="BM11" s="44">
        <v>0.1013</v>
      </c>
      <c r="BN11" s="45">
        <v>8.7506559621140489</v>
      </c>
      <c r="BO11" s="45">
        <v>20.733575556218199</v>
      </c>
      <c r="BP11" s="45">
        <v>14.355719587199619</v>
      </c>
      <c r="BR11" s="19" t="s">
        <v>29</v>
      </c>
      <c r="BS11" s="38">
        <v>4</v>
      </c>
      <c r="BT11" s="39" t="s">
        <v>43</v>
      </c>
      <c r="BU11" s="40">
        <v>2573.3858477009362</v>
      </c>
      <c r="BV11" s="41">
        <v>308.11950986669484</v>
      </c>
      <c r="BW11" s="41">
        <v>5103.214462061228</v>
      </c>
      <c r="BX11" s="42">
        <v>7676.6003097620205</v>
      </c>
      <c r="BY11" s="43">
        <v>530.23565697425477</v>
      </c>
      <c r="BZ11" s="35">
        <v>113.78785568207331</v>
      </c>
      <c r="CA11" s="44">
        <v>9.9699999999999997E-2</v>
      </c>
      <c r="CB11" s="44">
        <v>0.8044</v>
      </c>
      <c r="CC11" s="44">
        <v>9.5899999999999999E-2</v>
      </c>
      <c r="CD11" s="45">
        <v>9.5078743499030356</v>
      </c>
      <c r="CE11" s="45">
        <v>22.559889326141136</v>
      </c>
      <c r="CF11" s="45">
        <v>15.357761240921082</v>
      </c>
      <c r="CH11" s="19"/>
      <c r="CI11" s="38"/>
      <c r="CJ11" s="39"/>
      <c r="CK11" s="40"/>
      <c r="CL11" s="41"/>
      <c r="CM11" s="41"/>
      <c r="CN11" s="42"/>
      <c r="CO11" s="43"/>
      <c r="CP11" s="35"/>
      <c r="CQ11" s="44"/>
      <c r="CR11" s="44"/>
      <c r="CS11" s="44"/>
      <c r="CT11" s="45"/>
      <c r="CU11" s="45"/>
      <c r="CV11" s="45"/>
      <c r="CX11" s="19" t="s">
        <v>29</v>
      </c>
      <c r="CY11" s="38">
        <v>4</v>
      </c>
      <c r="CZ11" s="39" t="s">
        <v>43</v>
      </c>
      <c r="DA11" s="40">
        <v>2530.855319340988</v>
      </c>
      <c r="DB11" s="41">
        <v>246.23591410404407</v>
      </c>
      <c r="DC11" s="41">
        <v>4109.177988583212</v>
      </c>
      <c r="DD11" s="42">
        <v>6640.0333079241227</v>
      </c>
      <c r="DE11" s="43">
        <v>96.390367150401858</v>
      </c>
      <c r="DF11" s="35">
        <v>11.648789872464477</v>
      </c>
      <c r="DG11" s="44">
        <v>9.2600000000000002E-2</v>
      </c>
      <c r="DH11" s="44">
        <v>0.84089999999999998</v>
      </c>
      <c r="DI11" s="44">
        <v>6.6500000000000004E-2</v>
      </c>
      <c r="DJ11" s="45">
        <v>14.610686968675463</v>
      </c>
      <c r="DK11" s="45">
        <v>26.408778207502309</v>
      </c>
      <c r="DL11" s="45">
        <v>20.243768461323707</v>
      </c>
    </row>
    <row r="12" spans="1:11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 t="s">
        <v>5</v>
      </c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  <c r="AL12" s="9" t="s">
        <v>31</v>
      </c>
      <c r="AM12" s="23">
        <v>0</v>
      </c>
      <c r="AN12" s="24" t="s">
        <v>44</v>
      </c>
      <c r="AO12" s="32">
        <v>1514.9229693380448</v>
      </c>
      <c r="AP12" s="33">
        <v>722.90406384694529</v>
      </c>
      <c r="AQ12" s="33">
        <v>11336.152883571362</v>
      </c>
      <c r="AR12" s="34">
        <v>12851.075852909416</v>
      </c>
      <c r="AS12" s="28" t="s">
        <v>30</v>
      </c>
      <c r="AT12" s="28" t="s">
        <v>30</v>
      </c>
      <c r="AU12" s="29" t="s">
        <v>30</v>
      </c>
      <c r="AV12" s="30">
        <v>1</v>
      </c>
      <c r="AW12" s="29" t="s">
        <v>30</v>
      </c>
      <c r="AX12" s="37"/>
      <c r="AY12" s="37"/>
      <c r="AZ12" s="37"/>
      <c r="BB12" s="9" t="s">
        <v>31</v>
      </c>
      <c r="BC12" s="23">
        <v>0</v>
      </c>
      <c r="BD12" s="24" t="s">
        <v>44</v>
      </c>
      <c r="BE12" s="32">
        <v>1814.3133287446831</v>
      </c>
      <c r="BF12" s="33">
        <v>456.33377714616051</v>
      </c>
      <c r="BG12" s="33">
        <v>7165.1773931300986</v>
      </c>
      <c r="BH12" s="34">
        <v>8979.4907218748249</v>
      </c>
      <c r="BI12" s="28" t="s">
        <v>30</v>
      </c>
      <c r="BJ12" s="28" t="s">
        <v>30</v>
      </c>
      <c r="BK12" s="29" t="s">
        <v>30</v>
      </c>
      <c r="BL12" s="30">
        <v>1</v>
      </c>
      <c r="BM12" s="29" t="s">
        <v>30</v>
      </c>
      <c r="BN12" s="37"/>
      <c r="BO12" s="37"/>
      <c r="BP12" s="37"/>
      <c r="BR12" s="9" t="s">
        <v>31</v>
      </c>
      <c r="BS12" s="23">
        <v>0</v>
      </c>
      <c r="BT12" s="24" t="s">
        <v>44</v>
      </c>
      <c r="BU12" s="32">
        <v>1814.3133287446831</v>
      </c>
      <c r="BV12" s="33">
        <v>422.09529084954795</v>
      </c>
      <c r="BW12" s="33">
        <v>6700.7364986852999</v>
      </c>
      <c r="BX12" s="34">
        <v>8515.0498274300517</v>
      </c>
      <c r="BY12" s="28" t="s">
        <v>30</v>
      </c>
      <c r="BZ12" s="28" t="s">
        <v>30</v>
      </c>
      <c r="CA12" s="29" t="s">
        <v>30</v>
      </c>
      <c r="CB12" s="30">
        <v>1</v>
      </c>
      <c r="CC12" s="29" t="s">
        <v>30</v>
      </c>
      <c r="CD12" s="37"/>
      <c r="CE12" s="37"/>
      <c r="CF12" s="37"/>
      <c r="CH12" s="9"/>
      <c r="CI12" s="23"/>
      <c r="CJ12" s="24"/>
      <c r="CK12" s="32"/>
      <c r="CL12" s="33"/>
      <c r="CM12" s="33"/>
      <c r="CN12" s="34"/>
      <c r="CO12" s="28"/>
      <c r="CP12" s="28"/>
      <c r="CQ12" s="29"/>
      <c r="CR12" s="30"/>
      <c r="CS12" s="29"/>
      <c r="CT12" s="37"/>
      <c r="CU12" s="37"/>
      <c r="CV12" s="37"/>
      <c r="CX12" s="9" t="s">
        <v>31</v>
      </c>
      <c r="CY12" s="23">
        <v>0</v>
      </c>
      <c r="CZ12" s="24" t="s">
        <v>44</v>
      </c>
      <c r="DA12" s="32">
        <v>1814.3133287446831</v>
      </c>
      <c r="DB12" s="33">
        <v>417.28546592634757</v>
      </c>
      <c r="DC12" s="33">
        <v>6642.0443963479602</v>
      </c>
      <c r="DD12" s="34">
        <v>8456.3577250927265</v>
      </c>
      <c r="DE12" s="28" t="s">
        <v>30</v>
      </c>
      <c r="DF12" s="28" t="s">
        <v>30</v>
      </c>
      <c r="DG12" s="29" t="s">
        <v>30</v>
      </c>
      <c r="DH12" s="30">
        <v>1</v>
      </c>
      <c r="DI12" s="29" t="s">
        <v>30</v>
      </c>
      <c r="DJ12" s="37"/>
      <c r="DK12" s="37"/>
      <c r="DL12" s="37"/>
    </row>
    <row r="13" spans="1:116" x14ac:dyDescent="0.25">
      <c r="A13" s="2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F17" si="8">AF22</f>
        <v>1</v>
      </c>
      <c r="F13" s="58" t="str">
        <f t="shared" si="8"/>
        <v>NA</v>
      </c>
      <c r="G13" s="68" t="s">
        <v>30</v>
      </c>
      <c r="H13" s="68" t="s">
        <v>30</v>
      </c>
      <c r="J13" s="2">
        <v>0</v>
      </c>
      <c r="K13" s="3">
        <v>0.8</v>
      </c>
      <c r="L13" s="61" t="str">
        <f>AS22</f>
        <v>NA</v>
      </c>
      <c r="M13" s="58" t="str">
        <f>AU22</f>
        <v>NA</v>
      </c>
      <c r="N13" s="58">
        <f t="shared" ref="N13:O17" si="9">AV22</f>
        <v>1</v>
      </c>
      <c r="O13" s="58" t="str">
        <f t="shared" si="9"/>
        <v>NA</v>
      </c>
      <c r="P13" s="68" t="s">
        <v>30</v>
      </c>
      <c r="Q13" s="68" t="s">
        <v>30</v>
      </c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  <c r="AL13" s="9" t="s">
        <v>31</v>
      </c>
      <c r="AM13" s="23">
        <v>1</v>
      </c>
      <c r="AN13" s="24" t="s">
        <v>45</v>
      </c>
      <c r="AO13" s="32">
        <v>1666.832315733312</v>
      </c>
      <c r="AP13" s="33">
        <v>643.21308441712063</v>
      </c>
      <c r="AQ13" s="33">
        <v>10143.966966722968</v>
      </c>
      <c r="AR13" s="34">
        <v>11810.799282456241</v>
      </c>
      <c r="AS13" s="35">
        <v>955.288648620544</v>
      </c>
      <c r="AT13" s="35">
        <v>1040.2765704531757</v>
      </c>
      <c r="AU13" s="36">
        <v>9.64E-2</v>
      </c>
      <c r="AV13" s="36">
        <v>0.28649999999999998</v>
      </c>
      <c r="AW13" s="36">
        <v>0.61709999999999998</v>
      </c>
      <c r="AX13" s="37">
        <v>1.9062301339769272</v>
      </c>
      <c r="AY13" s="37">
        <v>6.1879966066116241</v>
      </c>
      <c r="AZ13" s="37">
        <v>1.2689598917584215</v>
      </c>
      <c r="BB13" s="9" t="s">
        <v>31</v>
      </c>
      <c r="BC13" s="23">
        <v>1</v>
      </c>
      <c r="BD13" s="24" t="s">
        <v>45</v>
      </c>
      <c r="BE13" s="32">
        <v>1972.2754536016373</v>
      </c>
      <c r="BF13" s="33">
        <v>405.18271558441336</v>
      </c>
      <c r="BG13" s="33">
        <v>6424.5739902843479</v>
      </c>
      <c r="BH13" s="34">
        <v>8396.8494438860544</v>
      </c>
      <c r="BI13" s="35">
        <v>582.52952560189942</v>
      </c>
      <c r="BJ13" s="35">
        <v>582.64127798877053</v>
      </c>
      <c r="BK13" s="36">
        <v>0.24199999999999999</v>
      </c>
      <c r="BL13" s="36">
        <v>0.1142</v>
      </c>
      <c r="BM13" s="36">
        <v>0.64380000000000004</v>
      </c>
      <c r="BN13" s="37">
        <v>3.0881494935597726</v>
      </c>
      <c r="BO13" s="37">
        <v>12.04698241095692</v>
      </c>
      <c r="BP13" s="37">
        <v>2.1471724405125432</v>
      </c>
      <c r="BR13" s="9" t="s">
        <v>31</v>
      </c>
      <c r="BS13" s="23">
        <v>1</v>
      </c>
      <c r="BT13" s="24" t="s">
        <v>45</v>
      </c>
      <c r="BU13" s="32">
        <v>1972.2754536016373</v>
      </c>
      <c r="BV13" s="33">
        <v>374.95904387350373</v>
      </c>
      <c r="BW13" s="33">
        <v>6011.8867455630252</v>
      </c>
      <c r="BX13" s="34">
        <v>7984.162199164748</v>
      </c>
      <c r="BY13" s="35">
        <v>530.77927654502867</v>
      </c>
      <c r="BZ13" s="35">
        <v>530.88762826530365</v>
      </c>
      <c r="CA13" s="36">
        <v>0.25890000000000002</v>
      </c>
      <c r="CB13" s="36">
        <v>0.1142</v>
      </c>
      <c r="CC13" s="36">
        <v>0.62690000000000001</v>
      </c>
      <c r="CD13" s="37">
        <v>3.3511816275325104</v>
      </c>
      <c r="CE13" s="37">
        <v>12.95292993441528</v>
      </c>
      <c r="CF13" s="37">
        <v>2.3453729734829318</v>
      </c>
      <c r="CH13" s="9"/>
      <c r="CI13" s="23"/>
      <c r="CJ13" s="24"/>
      <c r="CK13" s="32"/>
      <c r="CL13" s="33"/>
      <c r="CM13" s="33"/>
      <c r="CN13" s="34"/>
      <c r="CO13" s="35"/>
      <c r="CP13" s="35"/>
      <c r="CQ13" s="36"/>
      <c r="CR13" s="36"/>
      <c r="CS13" s="36"/>
      <c r="CT13" s="37"/>
      <c r="CU13" s="37"/>
      <c r="CV13" s="37"/>
      <c r="CX13" s="9" t="s">
        <v>31</v>
      </c>
      <c r="CY13" s="23">
        <v>1</v>
      </c>
      <c r="CZ13" s="24" t="s">
        <v>45</v>
      </c>
      <c r="DA13" s="32">
        <v>1972.2754536016373</v>
      </c>
      <c r="DB13" s="33">
        <v>370.75865155888209</v>
      </c>
      <c r="DC13" s="33">
        <v>5962.4735261801179</v>
      </c>
      <c r="DD13" s="34">
        <v>7934.7489797818362</v>
      </c>
      <c r="DE13" s="35">
        <v>523.57590672348647</v>
      </c>
      <c r="DF13" s="35">
        <v>521.6087453108903</v>
      </c>
      <c r="DG13" s="36">
        <v>0.32719999999999999</v>
      </c>
      <c r="DH13" s="36">
        <v>0.1142</v>
      </c>
      <c r="DI13" s="36">
        <v>0.55859999999999999</v>
      </c>
      <c r="DJ13" s="37">
        <v>3.3950771615133712</v>
      </c>
      <c r="DK13" s="37">
        <v>15.0223891286581</v>
      </c>
      <c r="DL13" s="37">
        <v>0</v>
      </c>
    </row>
    <row r="14" spans="1:116" x14ac:dyDescent="0.25">
      <c r="A14" s="2">
        <v>1</v>
      </c>
      <c r="B14" s="3">
        <v>0.9</v>
      </c>
      <c r="C14" s="61">
        <f t="shared" ref="C14:C17" si="10">AC23</f>
        <v>868.23283519813526</v>
      </c>
      <c r="D14" s="58">
        <f t="shared" ref="D14:D17" si="11">AE23</f>
        <v>6.2653330817135311E-2</v>
      </c>
      <c r="E14" s="58">
        <f t="shared" si="8"/>
        <v>0.80939799962257031</v>
      </c>
      <c r="F14" s="58">
        <f t="shared" si="8"/>
        <v>0.12794866956029438</v>
      </c>
      <c r="G14" s="68">
        <f>AH23</f>
        <v>6.8500348979038286</v>
      </c>
      <c r="H14" s="68">
        <f>AI23</f>
        <v>12.93740925123797</v>
      </c>
      <c r="J14" s="2">
        <v>1</v>
      </c>
      <c r="K14" s="3">
        <v>0.9</v>
      </c>
      <c r="L14" s="61">
        <f>AS23</f>
        <v>696.99966921980717</v>
      </c>
      <c r="M14" s="58">
        <f>AU23</f>
        <v>7.1145499150783165E-2</v>
      </c>
      <c r="N14" s="58">
        <f t="shared" si="9"/>
        <v>0.80939799962257031</v>
      </c>
      <c r="O14" s="58">
        <f t="shared" si="9"/>
        <v>0.11945650122664654</v>
      </c>
      <c r="P14" s="68">
        <f>AX23</f>
        <v>7.8396929640295774</v>
      </c>
      <c r="Q14" s="68">
        <f>AY23</f>
        <v>13.820453270480582</v>
      </c>
      <c r="R14" s="64">
        <f t="shared" ref="R14:S17" si="12">(L14-C14)/C14</f>
        <v>-0.1972203296587508</v>
      </c>
      <c r="S14" s="64">
        <f t="shared" si="12"/>
        <v>0.13554216867469873</v>
      </c>
      <c r="T14" s="64">
        <f t="shared" ref="T14:U17" si="13">(P14-G14)/G14</f>
        <v>0.14447489405179423</v>
      </c>
      <c r="U14" s="64">
        <f t="shared" si="13"/>
        <v>6.8255088951299503E-2</v>
      </c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  <c r="AL14" s="9" t="s">
        <v>31</v>
      </c>
      <c r="AM14" s="23">
        <v>2</v>
      </c>
      <c r="AN14" s="24" t="s">
        <v>46</v>
      </c>
      <c r="AO14" s="32">
        <v>1799.8953216860536</v>
      </c>
      <c r="AP14" s="33">
        <v>626.20114326463806</v>
      </c>
      <c r="AQ14" s="33">
        <v>9883.5456038201428</v>
      </c>
      <c r="AR14" s="34">
        <v>11683.440925506149</v>
      </c>
      <c r="AS14" s="35">
        <v>921.47185067847283</v>
      </c>
      <c r="AT14" s="35">
        <v>1167.6349274032673</v>
      </c>
      <c r="AU14" s="36">
        <v>0.16</v>
      </c>
      <c r="AV14" s="36">
        <v>0.1522</v>
      </c>
      <c r="AW14" s="36">
        <v>0.68779999999999997</v>
      </c>
      <c r="AX14" s="37">
        <v>2.9468846507635611</v>
      </c>
      <c r="AY14" s="37">
        <v>9.5358077909834726</v>
      </c>
      <c r="AZ14" s="37">
        <v>3.8211760480880113</v>
      </c>
      <c r="BB14" s="9" t="s">
        <v>31</v>
      </c>
      <c r="BC14" s="23">
        <v>2</v>
      </c>
      <c r="BD14" s="24" t="s">
        <v>46</v>
      </c>
      <c r="BE14" s="32">
        <v>2110.5197330446308</v>
      </c>
      <c r="BF14" s="33">
        <v>395.62167773476057</v>
      </c>
      <c r="BG14" s="33">
        <v>6279.1434024149457</v>
      </c>
      <c r="BH14" s="34">
        <v>8389.6631354593865</v>
      </c>
      <c r="BI14" s="35">
        <v>535.47452345449085</v>
      </c>
      <c r="BJ14" s="35">
        <v>589.82758641543842</v>
      </c>
      <c r="BK14" s="36">
        <v>0.32150000000000001</v>
      </c>
      <c r="BL14" s="36">
        <v>2.3199999999999998E-2</v>
      </c>
      <c r="BM14" s="36">
        <v>0.65529999999999999</v>
      </c>
      <c r="BN14" s="37">
        <v>4.8788694044786878</v>
      </c>
      <c r="BO14" s="37">
        <v>16.837126905241337</v>
      </c>
      <c r="BP14" s="37">
        <v>4.3608397309391904</v>
      </c>
      <c r="BR14" s="9" t="s">
        <v>31</v>
      </c>
      <c r="BS14" s="23">
        <v>2</v>
      </c>
      <c r="BT14" s="24" t="s">
        <v>46</v>
      </c>
      <c r="BU14" s="32">
        <v>2110.5197330446308</v>
      </c>
      <c r="BV14" s="33">
        <v>366.13274506148485</v>
      </c>
      <c r="BW14" s="33">
        <v>5875.6607739628707</v>
      </c>
      <c r="BX14" s="34">
        <v>7986.1805070073287</v>
      </c>
      <c r="BY14" s="35">
        <v>479.32997189843007</v>
      </c>
      <c r="BZ14" s="35">
        <v>528.86932042272292</v>
      </c>
      <c r="CA14" s="36">
        <v>0.34289999999999998</v>
      </c>
      <c r="CB14" s="36">
        <v>2.3199999999999998E-2</v>
      </c>
      <c r="CC14" s="36">
        <v>0.63390000000000002</v>
      </c>
      <c r="CD14" s="37">
        <v>5.2929401285945259</v>
      </c>
      <c r="CE14" s="37">
        <v>17.72793131633254</v>
      </c>
      <c r="CF14" s="37">
        <v>4.7290932876316498</v>
      </c>
      <c r="CH14" s="9"/>
      <c r="CI14" s="23"/>
      <c r="CJ14" s="24"/>
      <c r="CK14" s="32"/>
      <c r="CL14" s="33"/>
      <c r="CM14" s="33"/>
      <c r="CN14" s="34"/>
      <c r="CO14" s="35"/>
      <c r="CP14" s="35"/>
      <c r="CQ14" s="36"/>
      <c r="CR14" s="36"/>
      <c r="CS14" s="36"/>
      <c r="CT14" s="37"/>
      <c r="CU14" s="37"/>
      <c r="CV14" s="37"/>
      <c r="CX14" s="9" t="s">
        <v>31</v>
      </c>
      <c r="CY14" s="23">
        <v>2</v>
      </c>
      <c r="CZ14" s="24" t="s">
        <v>46</v>
      </c>
      <c r="DA14" s="32">
        <v>2110.5197330446308</v>
      </c>
      <c r="DB14" s="33">
        <v>362.24329849276671</v>
      </c>
      <c r="DC14" s="33">
        <v>5831.0194952604343</v>
      </c>
      <c r="DD14" s="34">
        <v>7941.539228304915</v>
      </c>
      <c r="DE14" s="35">
        <v>468.11636487614891</v>
      </c>
      <c r="DF14" s="35">
        <v>514.81849678781145</v>
      </c>
      <c r="DG14" s="36">
        <v>0.42099999999999999</v>
      </c>
      <c r="DH14" s="36">
        <v>2.3199999999999998E-2</v>
      </c>
      <c r="DI14" s="36">
        <v>0.55579999999999996</v>
      </c>
      <c r="DJ14" s="37">
        <v>5.38144513762796</v>
      </c>
      <c r="DK14" s="37">
        <v>20.306584798641381</v>
      </c>
      <c r="DL14" s="37">
        <v>6.8799433505633321</v>
      </c>
    </row>
    <row r="15" spans="1:116" x14ac:dyDescent="0.25">
      <c r="A15" s="2">
        <v>2</v>
      </c>
      <c r="B15" s="3">
        <v>0.92</v>
      </c>
      <c r="C15" s="61">
        <f t="shared" si="10"/>
        <v>819.03372654785267</v>
      </c>
      <c r="D15" s="58">
        <f t="shared" si="11"/>
        <v>5.7746744668805437E-2</v>
      </c>
      <c r="E15" s="58">
        <f t="shared" si="8"/>
        <v>0.746744668805435</v>
      </c>
      <c r="F15" s="58">
        <f t="shared" si="8"/>
        <v>0.19550858652575959</v>
      </c>
      <c r="G15" s="68">
        <f t="shared" ref="G15:H17" si="14">AH24</f>
        <v>6.2734968112094567</v>
      </c>
      <c r="H15" s="68">
        <f t="shared" si="14"/>
        <v>9.5521630645504114</v>
      </c>
      <c r="J15" s="2">
        <v>2</v>
      </c>
      <c r="K15" s="3">
        <v>0.92</v>
      </c>
      <c r="L15" s="61">
        <f>AS24</f>
        <v>669.40348430531526</v>
      </c>
      <c r="M15" s="58">
        <f>AU24</f>
        <v>6.7559916965465178E-2</v>
      </c>
      <c r="N15" s="58">
        <f t="shared" si="9"/>
        <v>0.746744668805435</v>
      </c>
      <c r="O15" s="58">
        <f t="shared" si="9"/>
        <v>0.18569541422909983</v>
      </c>
      <c r="P15" s="68">
        <f t="shared" ref="P15:Q17" si="15">AX24</f>
        <v>7.1578091874814724</v>
      </c>
      <c r="Q15" s="68">
        <f t="shared" si="15"/>
        <v>10.104865691326705</v>
      </c>
      <c r="R15" s="64">
        <f t="shared" si="12"/>
        <v>-0.18269118522531946</v>
      </c>
      <c r="S15" s="64">
        <f t="shared" si="12"/>
        <v>0.16993464052287569</v>
      </c>
      <c r="T15" s="64">
        <f t="shared" si="13"/>
        <v>0.14096004236296578</v>
      </c>
      <c r="U15" s="64">
        <f t="shared" si="13"/>
        <v>5.786151503500396E-2</v>
      </c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  <c r="AL15" s="9" t="s">
        <v>31</v>
      </c>
      <c r="AM15" s="23">
        <v>3</v>
      </c>
      <c r="AN15" s="24" t="s">
        <v>47</v>
      </c>
      <c r="AO15" s="32">
        <v>1846.2823529634049</v>
      </c>
      <c r="AP15" s="33">
        <v>623.58734424981469</v>
      </c>
      <c r="AQ15" s="33">
        <v>9841.1674478846471</v>
      </c>
      <c r="AR15" s="34">
        <v>11687.449800848022</v>
      </c>
      <c r="AS15" s="35">
        <v>778.73301397026432</v>
      </c>
      <c r="AT15" s="35">
        <v>1163.6260520613941</v>
      </c>
      <c r="AU15" s="36">
        <v>0.27960000000000002</v>
      </c>
      <c r="AV15" s="46">
        <v>2E-3</v>
      </c>
      <c r="AW15" s="36">
        <v>0.71840000000000004</v>
      </c>
      <c r="AX15" s="37">
        <v>3.3363907403455317</v>
      </c>
      <c r="AY15" s="37">
        <v>11.218498110367838</v>
      </c>
      <c r="AZ15" s="37">
        <v>5.0637579502505083</v>
      </c>
      <c r="BB15" s="9" t="s">
        <v>31</v>
      </c>
      <c r="BC15" s="23">
        <v>3</v>
      </c>
      <c r="BD15" s="24" t="s">
        <v>47</v>
      </c>
      <c r="BE15" s="32">
        <v>2158.7205311817852</v>
      </c>
      <c r="BF15" s="33">
        <v>396.52127983872703</v>
      </c>
      <c r="BG15" s="33">
        <v>6289.5943790240854</v>
      </c>
      <c r="BH15" s="34">
        <v>8448.3149102057887</v>
      </c>
      <c r="BI15" s="35">
        <v>464.44644364533417</v>
      </c>
      <c r="BJ15" s="35">
        <v>531.17581166903619</v>
      </c>
      <c r="BK15" s="36">
        <v>0.39150000000000001</v>
      </c>
      <c r="BL15" s="46">
        <v>1E-4</v>
      </c>
      <c r="BM15" s="36">
        <v>0.60840000000000005</v>
      </c>
      <c r="BN15" s="37">
        <v>5.7581144065405745</v>
      </c>
      <c r="BO15" s="37">
        <v>21.187551827941256</v>
      </c>
      <c r="BP15" s="37">
        <v>5.022659493348864</v>
      </c>
      <c r="BR15" s="9" t="s">
        <v>31</v>
      </c>
      <c r="BS15" s="23">
        <v>3</v>
      </c>
      <c r="BT15" s="24" t="s">
        <v>47</v>
      </c>
      <c r="BU15" s="32">
        <v>2158.7205311817852</v>
      </c>
      <c r="BV15" s="33">
        <v>366.93346185840198</v>
      </c>
      <c r="BW15" s="33">
        <v>5881.8383827148064</v>
      </c>
      <c r="BX15" s="34">
        <v>8040.5589138965133</v>
      </c>
      <c r="BY15" s="35">
        <v>413.87315962706225</v>
      </c>
      <c r="BZ15" s="35">
        <v>474.49091353353833</v>
      </c>
      <c r="CA15" s="36">
        <v>0.4078</v>
      </c>
      <c r="CB15" s="46">
        <v>1E-4</v>
      </c>
      <c r="CC15" s="36">
        <v>0.59209999999999996</v>
      </c>
      <c r="CD15" s="37">
        <v>6.2435783717828315</v>
      </c>
      <c r="CE15" s="37">
        <v>22.387520402290576</v>
      </c>
      <c r="CF15" s="37">
        <v>5.4547357544092865</v>
      </c>
      <c r="CH15" s="9"/>
      <c r="CI15" s="23"/>
      <c r="CJ15" s="24"/>
      <c r="CK15" s="32"/>
      <c r="CL15" s="33"/>
      <c r="CM15" s="33"/>
      <c r="CN15" s="34"/>
      <c r="CO15" s="35"/>
      <c r="CP15" s="35"/>
      <c r="CQ15" s="36"/>
      <c r="CR15" s="46"/>
      <c r="CS15" s="36"/>
      <c r="CT15" s="37"/>
      <c r="CU15" s="37"/>
      <c r="CV15" s="37"/>
      <c r="CX15" s="9" t="s">
        <v>31</v>
      </c>
      <c r="CY15" s="23">
        <v>3</v>
      </c>
      <c r="CZ15" s="24" t="s">
        <v>47</v>
      </c>
      <c r="DA15" s="32">
        <v>2158.7205311817852</v>
      </c>
      <c r="DB15" s="33">
        <v>363.01320445116329</v>
      </c>
      <c r="DC15" s="33">
        <v>5837.0130342260099</v>
      </c>
      <c r="DD15" s="34">
        <v>7995.7335654077815</v>
      </c>
      <c r="DE15" s="35">
        <v>403.10508423879787</v>
      </c>
      <c r="DF15" s="35">
        <v>460.62415968494497</v>
      </c>
      <c r="DG15" s="36">
        <v>0.47870000000000001</v>
      </c>
      <c r="DH15" s="46">
        <v>1E-4</v>
      </c>
      <c r="DI15" s="36">
        <v>0.5212</v>
      </c>
      <c r="DJ15" s="37">
        <v>6.3459158154774995</v>
      </c>
      <c r="DK15" s="37">
        <v>23.970497510547833</v>
      </c>
      <c r="DL15" s="37">
        <v>6.3115127159993092</v>
      </c>
    </row>
    <row r="16" spans="1:116" x14ac:dyDescent="0.25">
      <c r="A16" s="2">
        <v>3</v>
      </c>
      <c r="B16" s="3">
        <v>0.95</v>
      </c>
      <c r="C16" s="61">
        <f t="shared" si="10"/>
        <v>637.82984093384198</v>
      </c>
      <c r="D16" s="58">
        <f t="shared" si="11"/>
        <v>8.6242687299490473E-2</v>
      </c>
      <c r="E16" s="58">
        <f t="shared" si="8"/>
        <v>0.5427439139460275</v>
      </c>
      <c r="F16" s="58">
        <f t="shared" si="8"/>
        <v>0.37101339875448197</v>
      </c>
      <c r="G16" s="68">
        <f t="shared" si="14"/>
        <v>6.1931418277104724</v>
      </c>
      <c r="H16" s="68">
        <f t="shared" si="14"/>
        <v>8.8904875365011762</v>
      </c>
      <c r="J16" s="2">
        <v>3</v>
      </c>
      <c r="K16" s="3">
        <v>0.95</v>
      </c>
      <c r="L16" s="61">
        <f>AS25</f>
        <v>521.63486550089931</v>
      </c>
      <c r="M16" s="58">
        <f>AU25</f>
        <v>0.10700132100396301</v>
      </c>
      <c r="N16" s="58">
        <f t="shared" si="9"/>
        <v>0.5427439139460275</v>
      </c>
      <c r="O16" s="58">
        <f t="shared" si="9"/>
        <v>0.35025476505000941</v>
      </c>
      <c r="P16" s="68">
        <f t="shared" si="15"/>
        <v>7.0413904005555565</v>
      </c>
      <c r="Q16" s="68">
        <f t="shared" si="15"/>
        <v>9.5594657749732725</v>
      </c>
      <c r="R16" s="64">
        <f t="shared" si="12"/>
        <v>-0.18217237259207325</v>
      </c>
      <c r="S16" s="64">
        <f t="shared" si="12"/>
        <v>0.24070021881838066</v>
      </c>
      <c r="T16" s="64">
        <f t="shared" si="13"/>
        <v>0.13696579158734867</v>
      </c>
      <c r="U16" s="64">
        <f t="shared" si="13"/>
        <v>7.5246518902985907E-2</v>
      </c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47" t="s">
        <v>48</v>
      </c>
      <c r="AM16" s="5"/>
      <c r="AN16" s="5"/>
      <c r="AO16" s="5"/>
      <c r="AP16" s="5" t="s">
        <v>32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47" t="s">
        <v>48</v>
      </c>
      <c r="BC16" s="5"/>
      <c r="BD16" s="5"/>
      <c r="BE16" s="5"/>
      <c r="BF16" s="5" t="s">
        <v>32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R16" s="47" t="s">
        <v>48</v>
      </c>
      <c r="BS16" s="5"/>
      <c r="BT16" s="5"/>
      <c r="BU16" s="5"/>
      <c r="BV16" s="5" t="s">
        <v>32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47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X16" s="47" t="s">
        <v>48</v>
      </c>
      <c r="CY16" s="5"/>
      <c r="CZ16" s="5"/>
      <c r="DA16" s="5"/>
      <c r="DB16" s="5" t="s">
        <v>32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x14ac:dyDescent="0.25">
      <c r="A17" s="2">
        <v>4</v>
      </c>
      <c r="B17" s="3">
        <v>0.98</v>
      </c>
      <c r="C17" s="61">
        <f t="shared" si="10"/>
        <v>509.97839289955738</v>
      </c>
      <c r="D17" s="58">
        <f t="shared" si="11"/>
        <v>0.23174183808265711</v>
      </c>
      <c r="E17" s="58">
        <f t="shared" si="8"/>
        <v>0.15606718248726176</v>
      </c>
      <c r="F17" s="58">
        <f t="shared" si="8"/>
        <v>0.61219097943008116</v>
      </c>
      <c r="G17" s="68">
        <f t="shared" si="14"/>
        <v>6.3638109480377443</v>
      </c>
      <c r="H17" s="68">
        <f t="shared" si="14"/>
        <v>11.97827778661696</v>
      </c>
      <c r="J17" s="2">
        <v>4</v>
      </c>
      <c r="K17" s="3">
        <v>0.98</v>
      </c>
      <c r="L17" s="61">
        <f>AS26</f>
        <v>408.37775107848529</v>
      </c>
      <c r="M17" s="58">
        <f>AU26</f>
        <v>0.28628043026986222</v>
      </c>
      <c r="N17" s="58">
        <f t="shared" si="9"/>
        <v>0.15606718248726176</v>
      </c>
      <c r="O17" s="58">
        <f t="shared" si="9"/>
        <v>0.55765238724287602</v>
      </c>
      <c r="P17" s="68">
        <f t="shared" si="15"/>
        <v>7.2344322425329093</v>
      </c>
      <c r="Q17" s="68">
        <f t="shared" si="15"/>
        <v>13.389857618579995</v>
      </c>
      <c r="R17" s="64">
        <f t="shared" si="12"/>
        <v>-0.19922538530192752</v>
      </c>
      <c r="S17" s="64">
        <f t="shared" si="12"/>
        <v>0.23534201954397382</v>
      </c>
      <c r="T17" s="64">
        <f t="shared" si="13"/>
        <v>0.13680816441657773</v>
      </c>
      <c r="U17" s="64">
        <f t="shared" si="13"/>
        <v>0.11784497380250765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 t="s">
        <v>66</v>
      </c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  <c r="AL18" s="4" t="s">
        <v>33</v>
      </c>
      <c r="AM18" s="5"/>
      <c r="AN18" s="5"/>
      <c r="AO18" s="5"/>
      <c r="AP18" s="5"/>
      <c r="AQ18" s="5"/>
      <c r="AR18" s="5"/>
      <c r="AS18" s="5"/>
      <c r="AT18" s="5"/>
      <c r="AU18" s="6" t="s">
        <v>6</v>
      </c>
      <c r="AV18" s="5"/>
      <c r="AW18" s="5"/>
      <c r="AX18" s="5"/>
      <c r="AY18" s="48"/>
      <c r="AZ18" s="5"/>
      <c r="BB18" s="4" t="s">
        <v>33</v>
      </c>
      <c r="BC18" s="5"/>
      <c r="BD18" s="5"/>
      <c r="BE18" s="5"/>
      <c r="BF18" s="5"/>
      <c r="BG18" s="5"/>
      <c r="BH18" s="5"/>
      <c r="BI18" s="5"/>
      <c r="BJ18" s="5"/>
      <c r="BK18" s="6" t="s">
        <v>6</v>
      </c>
      <c r="BL18" s="5"/>
      <c r="BM18" s="5"/>
      <c r="BN18" s="5"/>
      <c r="BO18" s="48"/>
      <c r="BP18" s="5"/>
      <c r="BR18" s="4" t="s">
        <v>33</v>
      </c>
      <c r="BS18" s="5"/>
      <c r="BT18" s="5"/>
      <c r="BU18" s="5"/>
      <c r="BV18" s="5"/>
      <c r="BW18" s="5"/>
      <c r="BX18" s="5"/>
      <c r="BY18" s="5"/>
      <c r="BZ18" s="5"/>
      <c r="CA18" s="6" t="s">
        <v>6</v>
      </c>
      <c r="CB18" s="5"/>
      <c r="CC18" s="5"/>
      <c r="CD18" s="5"/>
      <c r="CE18" s="48"/>
      <c r="CF18" s="5"/>
      <c r="CH18" s="4"/>
      <c r="CI18" s="5"/>
      <c r="CJ18" s="5"/>
      <c r="CK18" s="5"/>
      <c r="CL18" s="5"/>
      <c r="CM18" s="5"/>
      <c r="CN18" s="5"/>
      <c r="CO18" s="5"/>
      <c r="CP18" s="5"/>
      <c r="CQ18" s="6"/>
      <c r="CR18" s="5"/>
      <c r="CS18" s="5"/>
      <c r="CT18" s="5"/>
      <c r="CU18" s="48"/>
      <c r="CV18" s="5"/>
      <c r="CX18" s="4" t="s">
        <v>33</v>
      </c>
      <c r="CY18" s="5"/>
      <c r="CZ18" s="5"/>
      <c r="DA18" s="5"/>
      <c r="DB18" s="5"/>
      <c r="DC18" s="5"/>
      <c r="DD18" s="5"/>
      <c r="DE18" s="5"/>
      <c r="DF18" s="5"/>
      <c r="DG18" s="6" t="s">
        <v>6</v>
      </c>
      <c r="DH18" s="5"/>
      <c r="DI18" s="5"/>
      <c r="DJ18" s="5"/>
      <c r="DK18" s="48"/>
      <c r="DL18" s="5"/>
    </row>
    <row r="19" spans="1:116" x14ac:dyDescent="0.25">
      <c r="A19" s="2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F23" si="16">AF37</f>
        <v>1</v>
      </c>
      <c r="F19" s="58" t="str">
        <f t="shared" si="16"/>
        <v>NA</v>
      </c>
      <c r="G19" s="68" t="s">
        <v>30</v>
      </c>
      <c r="H19" s="68" t="s">
        <v>30</v>
      </c>
      <c r="J19" s="2">
        <v>0</v>
      </c>
      <c r="K19" s="3">
        <v>0.8</v>
      </c>
      <c r="L19" s="61" t="str">
        <f>AS37</f>
        <v>NA</v>
      </c>
      <c r="M19" s="58" t="str">
        <f>AU37</f>
        <v>NA</v>
      </c>
      <c r="N19" s="58">
        <f t="shared" ref="N19:O23" si="17">AV37</f>
        <v>1</v>
      </c>
      <c r="O19" s="58" t="str">
        <f t="shared" si="17"/>
        <v>NA</v>
      </c>
      <c r="P19" s="68" t="s">
        <v>30</v>
      </c>
      <c r="Q19" s="68" t="s">
        <v>30</v>
      </c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  <c r="AL19" s="8"/>
      <c r="AM19" s="9"/>
      <c r="AN19" s="9"/>
      <c r="AO19" s="10" t="s">
        <v>7</v>
      </c>
      <c r="AP19" s="10"/>
      <c r="AQ19" s="10"/>
      <c r="AR19" s="10"/>
      <c r="AS19" s="10"/>
      <c r="AT19" s="10"/>
      <c r="AU19" s="10"/>
      <c r="AV19" s="10"/>
      <c r="AW19" s="11"/>
      <c r="AX19" s="12"/>
      <c r="AY19" s="12" t="s">
        <v>8</v>
      </c>
      <c r="AZ19" s="12"/>
      <c r="BB19" s="8"/>
      <c r="BC19" s="9"/>
      <c r="BD19" s="9"/>
      <c r="BE19" s="10" t="s">
        <v>7</v>
      </c>
      <c r="BF19" s="10"/>
      <c r="BG19" s="10"/>
      <c r="BH19" s="10"/>
      <c r="BI19" s="10"/>
      <c r="BJ19" s="10"/>
      <c r="BK19" s="10"/>
      <c r="BL19" s="10"/>
      <c r="BM19" s="11"/>
      <c r="BN19" s="12"/>
      <c r="BO19" s="12" t="s">
        <v>8</v>
      </c>
      <c r="BP19" s="12"/>
      <c r="BR19" s="8"/>
      <c r="BS19" s="9"/>
      <c r="BT19" s="9"/>
      <c r="BU19" s="10" t="s">
        <v>7</v>
      </c>
      <c r="BV19" s="10"/>
      <c r="BW19" s="10"/>
      <c r="BX19" s="10"/>
      <c r="BY19" s="10"/>
      <c r="BZ19" s="10"/>
      <c r="CA19" s="10"/>
      <c r="CB19" s="10"/>
      <c r="CC19" s="11"/>
      <c r="CD19" s="12"/>
      <c r="CE19" s="12" t="s">
        <v>8</v>
      </c>
      <c r="CF19" s="12"/>
      <c r="CH19" s="8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1"/>
      <c r="CT19" s="12"/>
      <c r="CU19" s="12"/>
      <c r="CV19" s="12"/>
      <c r="CX19" s="8"/>
      <c r="CY19" s="9"/>
      <c r="CZ19" s="9"/>
      <c r="DA19" s="10" t="s">
        <v>7</v>
      </c>
      <c r="DB19" s="10"/>
      <c r="DC19" s="10"/>
      <c r="DD19" s="10"/>
      <c r="DE19" s="10"/>
      <c r="DF19" s="10"/>
      <c r="DG19" s="10"/>
      <c r="DH19" s="10"/>
      <c r="DI19" s="11"/>
      <c r="DJ19" s="12"/>
      <c r="DK19" s="12" t="s">
        <v>8</v>
      </c>
      <c r="DL19" s="12"/>
    </row>
    <row r="20" spans="1:116" x14ac:dyDescent="0.25">
      <c r="A20" s="2">
        <v>1</v>
      </c>
      <c r="B20" s="3">
        <v>0.9</v>
      </c>
      <c r="C20" s="61">
        <f t="shared" ref="C20:C23" si="18">AC38</f>
        <v>643.56654101054357</v>
      </c>
      <c r="D20" s="58">
        <f t="shared" ref="D20:D23" si="19">AE38</f>
        <v>8.1684747925973203E-2</v>
      </c>
      <c r="E20" s="58">
        <f t="shared" si="16"/>
        <v>0.74005530738140823</v>
      </c>
      <c r="F20" s="58">
        <f t="shared" si="16"/>
        <v>0.1782599446926186</v>
      </c>
      <c r="G20" s="68">
        <f>AH38</f>
        <v>4.9049893979154255</v>
      </c>
      <c r="H20" s="68">
        <f>AI38</f>
        <v>14.089487534635269</v>
      </c>
      <c r="J20" s="2">
        <v>1</v>
      </c>
      <c r="K20" s="3">
        <v>0.9</v>
      </c>
      <c r="L20" s="61">
        <f>AS38</f>
        <v>647.77723249590179</v>
      </c>
      <c r="M20" s="58">
        <f>AU38</f>
        <v>8.53009997872793E-2</v>
      </c>
      <c r="N20" s="58">
        <f t="shared" si="17"/>
        <v>0.74005530738140823</v>
      </c>
      <c r="O20" s="58">
        <f t="shared" si="17"/>
        <v>0.17464369283131248</v>
      </c>
      <c r="P20" s="68">
        <f>AX38</f>
        <v>4.8847899781146671</v>
      </c>
      <c r="Q20" s="68">
        <f>AY38</f>
        <v>14.482348877207357</v>
      </c>
      <c r="R20" s="64">
        <f t="shared" ref="R20:S23" si="20">(L20-C20)/C20</f>
        <v>6.5427445602539913E-3</v>
      </c>
      <c r="S20" s="64">
        <f t="shared" si="20"/>
        <v>4.4270833333333232E-2</v>
      </c>
      <c r="T20" s="64">
        <f t="shared" ref="T20:U23" si="21">(P20-G20)/G20</f>
        <v>-4.1181373010394312E-3</v>
      </c>
      <c r="U20" s="64">
        <f t="shared" si="21"/>
        <v>2.7883295372265492E-2</v>
      </c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  <c r="AL20" s="8"/>
      <c r="AM20" s="13"/>
      <c r="AN20" s="14"/>
      <c r="AO20" s="9" t="s">
        <v>9</v>
      </c>
      <c r="AP20" s="15" t="s">
        <v>10</v>
      </c>
      <c r="AQ20" s="15" t="s">
        <v>11</v>
      </c>
      <c r="AR20" s="9"/>
      <c r="AS20" s="15" t="s">
        <v>12</v>
      </c>
      <c r="AT20" s="15" t="s">
        <v>13</v>
      </c>
      <c r="AU20" s="16" t="s">
        <v>14</v>
      </c>
      <c r="AV20" s="17" t="s">
        <v>15</v>
      </c>
      <c r="AW20" s="16" t="s">
        <v>14</v>
      </c>
      <c r="AX20" s="9" t="s">
        <v>16</v>
      </c>
      <c r="AY20" s="13"/>
      <c r="AZ20" s="13"/>
      <c r="BB20" s="8"/>
      <c r="BC20" s="13"/>
      <c r="BD20" s="14"/>
      <c r="BE20" s="9" t="s">
        <v>9</v>
      </c>
      <c r="BF20" s="15" t="s">
        <v>10</v>
      </c>
      <c r="BG20" s="15" t="s">
        <v>11</v>
      </c>
      <c r="BH20" s="9"/>
      <c r="BI20" s="15" t="s">
        <v>12</v>
      </c>
      <c r="BJ20" s="15" t="s">
        <v>13</v>
      </c>
      <c r="BK20" s="16" t="s">
        <v>14</v>
      </c>
      <c r="BL20" s="17" t="s">
        <v>15</v>
      </c>
      <c r="BM20" s="16" t="s">
        <v>14</v>
      </c>
      <c r="BN20" s="9" t="s">
        <v>16</v>
      </c>
      <c r="BO20" s="13"/>
      <c r="BP20" s="13"/>
      <c r="BR20" s="8"/>
      <c r="BS20" s="13"/>
      <c r="BT20" s="14"/>
      <c r="BU20" s="9" t="s">
        <v>9</v>
      </c>
      <c r="BV20" s="15" t="s">
        <v>10</v>
      </c>
      <c r="BW20" s="15" t="s">
        <v>11</v>
      </c>
      <c r="BX20" s="9"/>
      <c r="BY20" s="15" t="s">
        <v>12</v>
      </c>
      <c r="BZ20" s="15" t="s">
        <v>13</v>
      </c>
      <c r="CA20" s="16" t="s">
        <v>14</v>
      </c>
      <c r="CB20" s="17" t="s">
        <v>15</v>
      </c>
      <c r="CC20" s="16" t="s">
        <v>14</v>
      </c>
      <c r="CD20" s="9" t="s">
        <v>16</v>
      </c>
      <c r="CE20" s="13"/>
      <c r="CF20" s="13"/>
      <c r="CH20" s="8"/>
      <c r="CI20" s="13"/>
      <c r="CJ20" s="14"/>
      <c r="CK20" s="9"/>
      <c r="CL20" s="15"/>
      <c r="CM20" s="15"/>
      <c r="CN20" s="9"/>
      <c r="CO20" s="15"/>
      <c r="CP20" s="15"/>
      <c r="CQ20" s="16"/>
      <c r="CR20" s="17"/>
      <c r="CS20" s="16"/>
      <c r="CT20" s="9"/>
      <c r="CU20" s="13"/>
      <c r="CV20" s="13"/>
      <c r="CX20" s="8"/>
      <c r="CY20" s="13"/>
      <c r="CZ20" s="14"/>
      <c r="DA20" s="9" t="s">
        <v>9</v>
      </c>
      <c r="DB20" s="15" t="s">
        <v>10</v>
      </c>
      <c r="DC20" s="15" t="s">
        <v>11</v>
      </c>
      <c r="DD20" s="9"/>
      <c r="DE20" s="15" t="s">
        <v>12</v>
      </c>
      <c r="DF20" s="15" t="s">
        <v>13</v>
      </c>
      <c r="DG20" s="16" t="s">
        <v>14</v>
      </c>
      <c r="DH20" s="17" t="s">
        <v>15</v>
      </c>
      <c r="DI20" s="16" t="s">
        <v>14</v>
      </c>
      <c r="DJ20" s="9" t="s">
        <v>16</v>
      </c>
      <c r="DK20" s="13"/>
      <c r="DL20" s="13"/>
    </row>
    <row r="21" spans="1:116" x14ac:dyDescent="0.25">
      <c r="A21" s="2">
        <v>2</v>
      </c>
      <c r="B21" s="3">
        <v>0.92</v>
      </c>
      <c r="C21" s="61">
        <f t="shared" si="18"/>
        <v>665.85604728525573</v>
      </c>
      <c r="D21" s="58">
        <f t="shared" si="19"/>
        <v>7.572856838970432E-2</v>
      </c>
      <c r="E21" s="58">
        <f t="shared" si="16"/>
        <v>0.70261646458200377</v>
      </c>
      <c r="F21" s="58">
        <f t="shared" si="16"/>
        <v>0.22165496702829185</v>
      </c>
      <c r="G21" s="68">
        <f t="shared" ref="G21:H23" si="22">AH39</f>
        <v>4.8597410097087854</v>
      </c>
      <c r="H21" s="68">
        <f t="shared" si="22"/>
        <v>11.410345763985715</v>
      </c>
      <c r="J21" s="2">
        <v>2</v>
      </c>
      <c r="K21" s="3">
        <v>0.92</v>
      </c>
      <c r="L21" s="61">
        <f>AS39</f>
        <v>654.36115370417076</v>
      </c>
      <c r="M21" s="58">
        <f>AU39</f>
        <v>7.8919378855562647E-2</v>
      </c>
      <c r="N21" s="58">
        <f t="shared" si="17"/>
        <v>0.70261646458200377</v>
      </c>
      <c r="O21" s="58">
        <f t="shared" si="17"/>
        <v>0.21846415656243354</v>
      </c>
      <c r="P21" s="68">
        <f t="shared" ref="P21:Q23" si="23">AX39</f>
        <v>4.8933000477597437</v>
      </c>
      <c r="Q21" s="68">
        <f t="shared" si="23"/>
        <v>11.305960517069662</v>
      </c>
      <c r="R21" s="64">
        <f t="shared" si="20"/>
        <v>-1.7263331358107349E-2</v>
      </c>
      <c r="S21" s="64">
        <f t="shared" si="20"/>
        <v>4.2134831460674135E-2</v>
      </c>
      <c r="T21" s="64">
        <f t="shared" si="21"/>
        <v>6.9055198587566844E-3</v>
      </c>
      <c r="U21" s="64">
        <f t="shared" si="21"/>
        <v>-9.1482983141073677E-3</v>
      </c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  <c r="AL21" s="18"/>
      <c r="AM21" s="19" t="s">
        <v>17</v>
      </c>
      <c r="AN21" s="20" t="s">
        <v>18</v>
      </c>
      <c r="AO21" s="19" t="s">
        <v>19</v>
      </c>
      <c r="AP21" s="21" t="s">
        <v>20</v>
      </c>
      <c r="AQ21" s="21" t="s">
        <v>21</v>
      </c>
      <c r="AR21" s="19" t="s">
        <v>12</v>
      </c>
      <c r="AS21" s="21" t="s">
        <v>22</v>
      </c>
      <c r="AT21" s="21" t="s">
        <v>22</v>
      </c>
      <c r="AU21" s="22" t="s">
        <v>23</v>
      </c>
      <c r="AV21" s="22" t="s">
        <v>24</v>
      </c>
      <c r="AW21" s="22" t="s">
        <v>25</v>
      </c>
      <c r="AX21" s="19" t="s">
        <v>26</v>
      </c>
      <c r="AY21" s="19" t="s">
        <v>27</v>
      </c>
      <c r="AZ21" s="19" t="s">
        <v>28</v>
      </c>
      <c r="BB21" s="18"/>
      <c r="BC21" s="19" t="s">
        <v>17</v>
      </c>
      <c r="BD21" s="20" t="s">
        <v>18</v>
      </c>
      <c r="BE21" s="19" t="s">
        <v>19</v>
      </c>
      <c r="BF21" s="21" t="s">
        <v>20</v>
      </c>
      <c r="BG21" s="21" t="s">
        <v>21</v>
      </c>
      <c r="BH21" s="19" t="s">
        <v>12</v>
      </c>
      <c r="BI21" s="21" t="s">
        <v>22</v>
      </c>
      <c r="BJ21" s="21" t="s">
        <v>22</v>
      </c>
      <c r="BK21" s="22" t="s">
        <v>23</v>
      </c>
      <c r="BL21" s="22" t="s">
        <v>24</v>
      </c>
      <c r="BM21" s="22" t="s">
        <v>25</v>
      </c>
      <c r="BN21" s="19" t="s">
        <v>26</v>
      </c>
      <c r="BO21" s="19" t="s">
        <v>27</v>
      </c>
      <c r="BP21" s="19" t="s">
        <v>28</v>
      </c>
      <c r="BR21" s="18"/>
      <c r="BS21" s="19" t="s">
        <v>17</v>
      </c>
      <c r="BT21" s="20" t="s">
        <v>18</v>
      </c>
      <c r="BU21" s="19" t="s">
        <v>19</v>
      </c>
      <c r="BV21" s="21" t="s">
        <v>20</v>
      </c>
      <c r="BW21" s="21" t="s">
        <v>21</v>
      </c>
      <c r="BX21" s="19" t="s">
        <v>12</v>
      </c>
      <c r="BY21" s="21" t="s">
        <v>22</v>
      </c>
      <c r="BZ21" s="21" t="s">
        <v>22</v>
      </c>
      <c r="CA21" s="22" t="s">
        <v>23</v>
      </c>
      <c r="CB21" s="22" t="s">
        <v>24</v>
      </c>
      <c r="CC21" s="22" t="s">
        <v>25</v>
      </c>
      <c r="CD21" s="19" t="s">
        <v>26</v>
      </c>
      <c r="CE21" s="19" t="s">
        <v>27</v>
      </c>
      <c r="CF21" s="19" t="s">
        <v>28</v>
      </c>
      <c r="CH21" s="18"/>
      <c r="CI21" s="19"/>
      <c r="CJ21" s="20"/>
      <c r="CK21" s="19"/>
      <c r="CL21" s="21"/>
      <c r="CM21" s="21"/>
      <c r="CN21" s="19"/>
      <c r="CO21" s="21"/>
      <c r="CP21" s="21"/>
      <c r="CQ21" s="22"/>
      <c r="CR21" s="22"/>
      <c r="CS21" s="22"/>
      <c r="CT21" s="19"/>
      <c r="CU21" s="19"/>
      <c r="CV21" s="19"/>
      <c r="CX21" s="18"/>
      <c r="CY21" s="19" t="s">
        <v>17</v>
      </c>
      <c r="CZ21" s="20" t="s">
        <v>18</v>
      </c>
      <c r="DA21" s="19" t="s">
        <v>19</v>
      </c>
      <c r="DB21" s="21" t="s">
        <v>20</v>
      </c>
      <c r="DC21" s="21" t="s">
        <v>21</v>
      </c>
      <c r="DD21" s="19" t="s">
        <v>12</v>
      </c>
      <c r="DE21" s="21" t="s">
        <v>22</v>
      </c>
      <c r="DF21" s="21" t="s">
        <v>22</v>
      </c>
      <c r="DG21" s="22" t="s">
        <v>23</v>
      </c>
      <c r="DH21" s="22" t="s">
        <v>24</v>
      </c>
      <c r="DI21" s="22" t="s">
        <v>25</v>
      </c>
      <c r="DJ21" s="19" t="s">
        <v>26</v>
      </c>
      <c r="DK21" s="19" t="s">
        <v>27</v>
      </c>
      <c r="DL21" s="19" t="s">
        <v>28</v>
      </c>
    </row>
    <row r="22" spans="1:116" x14ac:dyDescent="0.25">
      <c r="A22" s="2">
        <v>3</v>
      </c>
      <c r="B22" s="3">
        <v>0.95</v>
      </c>
      <c r="C22" s="61">
        <f t="shared" si="18"/>
        <v>560.21429869951453</v>
      </c>
      <c r="D22" s="58">
        <f t="shared" si="19"/>
        <v>0.11593278025951925</v>
      </c>
      <c r="E22" s="58">
        <f t="shared" si="16"/>
        <v>0.5566900659434163</v>
      </c>
      <c r="F22" s="58">
        <f t="shared" si="16"/>
        <v>0.32737715379706445</v>
      </c>
      <c r="G22" s="68">
        <f t="shared" si="22"/>
        <v>5.4849230395933999</v>
      </c>
      <c r="H22" s="68">
        <f t="shared" si="22"/>
        <v>10.947352026231233</v>
      </c>
      <c r="J22" s="2">
        <v>3</v>
      </c>
      <c r="K22" s="3">
        <v>0.95</v>
      </c>
      <c r="L22" s="61">
        <f>AS40</f>
        <v>550.88758174767599</v>
      </c>
      <c r="M22" s="58">
        <f>AU40</f>
        <v>0.12188895979578813</v>
      </c>
      <c r="N22" s="58">
        <f t="shared" si="17"/>
        <v>0.5566900659434163</v>
      </c>
      <c r="O22" s="58">
        <f t="shared" si="17"/>
        <v>0.32142097426079558</v>
      </c>
      <c r="P22" s="68">
        <f t="shared" si="23"/>
        <v>5.4696331615750866</v>
      </c>
      <c r="Q22" s="68">
        <f t="shared" si="23"/>
        <v>10.646770682953109</v>
      </c>
      <c r="R22" s="64">
        <f t="shared" si="20"/>
        <v>-1.6648480721555378E-2</v>
      </c>
      <c r="S22" s="64">
        <f t="shared" si="20"/>
        <v>5.1376146788990856E-2</v>
      </c>
      <c r="T22" s="64">
        <f t="shared" si="21"/>
        <v>-2.7876194265520123E-3</v>
      </c>
      <c r="U22" s="64">
        <f t="shared" si="21"/>
        <v>-2.7456990746062861E-2</v>
      </c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  <c r="AL22" s="9" t="s">
        <v>29</v>
      </c>
      <c r="AM22" s="23">
        <v>0</v>
      </c>
      <c r="AN22" s="24" t="s">
        <v>39</v>
      </c>
      <c r="AO22" s="25">
        <v>2369.8664448504851</v>
      </c>
      <c r="AP22" s="26">
        <v>777.63278968269424</v>
      </c>
      <c r="AQ22" s="26">
        <v>12211.981582987069</v>
      </c>
      <c r="AR22" s="27">
        <v>14581.848027837541</v>
      </c>
      <c r="AS22" s="28" t="s">
        <v>30</v>
      </c>
      <c r="AT22" s="28" t="s">
        <v>30</v>
      </c>
      <c r="AU22" s="29" t="s">
        <v>30</v>
      </c>
      <c r="AV22" s="30">
        <v>1</v>
      </c>
      <c r="AW22" s="29" t="s">
        <v>30</v>
      </c>
      <c r="AX22" s="31"/>
      <c r="AY22" s="31"/>
      <c r="AZ22" s="31"/>
      <c r="BB22" s="9" t="s">
        <v>29</v>
      </c>
      <c r="BC22" s="23">
        <v>0</v>
      </c>
      <c r="BD22" s="24" t="s">
        <v>39</v>
      </c>
      <c r="BE22" s="25" t="e">
        <v>#VALUE!</v>
      </c>
      <c r="BF22" s="26" t="s">
        <v>61</v>
      </c>
      <c r="BG22" s="26" t="s">
        <v>61</v>
      </c>
      <c r="BH22" s="27" t="s">
        <v>61</v>
      </c>
      <c r="BI22" s="28" t="s">
        <v>30</v>
      </c>
      <c r="BJ22" s="28" t="s">
        <v>30</v>
      </c>
      <c r="BK22" s="29" t="s">
        <v>30</v>
      </c>
      <c r="BL22" s="30">
        <v>1</v>
      </c>
      <c r="BM22" s="29" t="s">
        <v>30</v>
      </c>
      <c r="BN22" s="31"/>
      <c r="BO22" s="31"/>
      <c r="BP22" s="31"/>
      <c r="BR22" s="9" t="s">
        <v>29</v>
      </c>
      <c r="BS22" s="23">
        <v>0</v>
      </c>
      <c r="BT22" s="24" t="s">
        <v>39</v>
      </c>
      <c r="BU22" s="25" t="e">
        <v>#VALUE!</v>
      </c>
      <c r="BV22" s="26" t="s">
        <v>61</v>
      </c>
      <c r="BW22" s="26" t="s">
        <v>61</v>
      </c>
      <c r="BX22" s="27" t="s">
        <v>61</v>
      </c>
      <c r="BY22" s="28" t="s">
        <v>30</v>
      </c>
      <c r="BZ22" s="28" t="s">
        <v>30</v>
      </c>
      <c r="CA22" s="29" t="s">
        <v>30</v>
      </c>
      <c r="CB22" s="30">
        <v>1</v>
      </c>
      <c r="CC22" s="29" t="s">
        <v>30</v>
      </c>
      <c r="CD22" s="31"/>
      <c r="CE22" s="31"/>
      <c r="CF22" s="31"/>
      <c r="CH22" s="9"/>
      <c r="CI22" s="23"/>
      <c r="CJ22" s="24"/>
      <c r="CK22" s="25"/>
      <c r="CL22" s="26"/>
      <c r="CM22" s="26"/>
      <c r="CN22" s="27"/>
      <c r="CO22" s="28"/>
      <c r="CP22" s="28"/>
      <c r="CQ22" s="29"/>
      <c r="CR22" s="30"/>
      <c r="CS22" s="29"/>
      <c r="CT22" s="31"/>
      <c r="CU22" s="31"/>
      <c r="CV22" s="31"/>
      <c r="CX22" s="9" t="s">
        <v>29</v>
      </c>
      <c r="CY22" s="23">
        <v>0</v>
      </c>
      <c r="CZ22" s="24" t="s">
        <v>39</v>
      </c>
      <c r="DA22" s="25" t="e">
        <v>#VALUE!</v>
      </c>
      <c r="DB22" s="26" t="s">
        <v>61</v>
      </c>
      <c r="DC22" s="26" t="s">
        <v>61</v>
      </c>
      <c r="DD22" s="27" t="s">
        <v>61</v>
      </c>
      <c r="DE22" s="28" t="s">
        <v>30</v>
      </c>
      <c r="DF22" s="28" t="s">
        <v>30</v>
      </c>
      <c r="DG22" s="29" t="s">
        <v>30</v>
      </c>
      <c r="DH22" s="30">
        <v>1</v>
      </c>
      <c r="DI22" s="29" t="s">
        <v>30</v>
      </c>
      <c r="DJ22" s="31"/>
      <c r="DK22" s="31"/>
      <c r="DL22" s="31"/>
    </row>
    <row r="23" spans="1:116" x14ac:dyDescent="0.25">
      <c r="A23" s="2">
        <v>4</v>
      </c>
      <c r="B23" s="3">
        <v>0.98</v>
      </c>
      <c r="C23" s="61">
        <f t="shared" si="18"/>
        <v>568.83787112905338</v>
      </c>
      <c r="D23" s="58">
        <f t="shared" si="19"/>
        <v>0.14954265049989365</v>
      </c>
      <c r="E23" s="58">
        <f t="shared" si="16"/>
        <v>0.51074239523505638</v>
      </c>
      <c r="F23" s="58">
        <f t="shared" si="16"/>
        <v>0.33971495426505</v>
      </c>
      <c r="G23" s="68">
        <f t="shared" si="22"/>
        <v>6.2784803869473542</v>
      </c>
      <c r="H23" s="68">
        <f t="shared" si="22"/>
        <v>12.574360747596094</v>
      </c>
      <c r="J23" s="2">
        <v>4</v>
      </c>
      <c r="K23" s="3">
        <v>0.98</v>
      </c>
      <c r="L23" s="61">
        <f>AS41</f>
        <v>552.87197690968458</v>
      </c>
      <c r="M23" s="58">
        <f>AU41</f>
        <v>0.15634971282705806</v>
      </c>
      <c r="N23" s="58">
        <f t="shared" si="17"/>
        <v>0.51074239523505638</v>
      </c>
      <c r="O23" s="58">
        <f t="shared" si="17"/>
        <v>0.33290789193788556</v>
      </c>
      <c r="P23" s="68">
        <f t="shared" si="23"/>
        <v>6.2729983157475182</v>
      </c>
      <c r="Q23" s="68">
        <f t="shared" si="23"/>
        <v>12.682784747015949</v>
      </c>
      <c r="R23" s="64">
        <f t="shared" si="20"/>
        <v>-2.8067565522103911E-2</v>
      </c>
      <c r="S23" s="64">
        <f t="shared" si="20"/>
        <v>4.5519203413940092E-2</v>
      </c>
      <c r="T23" s="64">
        <f t="shared" si="21"/>
        <v>-8.731525563467499E-4</v>
      </c>
      <c r="U23" s="64">
        <f t="shared" si="21"/>
        <v>8.6226251653057952E-3</v>
      </c>
      <c r="V23" s="9" t="s">
        <v>29</v>
      </c>
      <c r="W23" s="23">
        <v>1</v>
      </c>
      <c r="X23" s="24" t="s">
        <v>40</v>
      </c>
      <c r="Y23" s="32">
        <v>2844.2150067385073</v>
      </c>
      <c r="Z23" s="33">
        <v>800.31309558404723</v>
      </c>
      <c r="AA23" s="33">
        <v>12797.176282690718</v>
      </c>
      <c r="AB23" s="34">
        <v>15641.391289429193</v>
      </c>
      <c r="AC23" s="35">
        <v>868.23283519813526</v>
      </c>
      <c r="AD23" s="35">
        <v>596.47679947675897</v>
      </c>
      <c r="AE23" s="36">
        <v>6.2653330817135311E-2</v>
      </c>
      <c r="AF23" s="36">
        <v>0.80939799962257031</v>
      </c>
      <c r="AG23" s="36">
        <v>0.12794866956029438</v>
      </c>
      <c r="AH23" s="37">
        <v>6.8500348979038286</v>
      </c>
      <c r="AI23" s="37">
        <v>12.93740925123797</v>
      </c>
      <c r="AJ23" s="37">
        <v>6.833558988474187</v>
      </c>
      <c r="AL23" s="9" t="s">
        <v>29</v>
      </c>
      <c r="AM23" s="23">
        <v>1</v>
      </c>
      <c r="AN23" s="24" t="s">
        <v>40</v>
      </c>
      <c r="AO23" s="32">
        <v>2843.7829108655733</v>
      </c>
      <c r="AP23" s="33">
        <v>717.18189343082156</v>
      </c>
      <c r="AQ23" s="33">
        <v>11280.490810104642</v>
      </c>
      <c r="AR23" s="34">
        <v>14124.273720970243</v>
      </c>
      <c r="AS23" s="35">
        <v>696.99966921980717</v>
      </c>
      <c r="AT23" s="35">
        <v>457.57430686729822</v>
      </c>
      <c r="AU23" s="36">
        <v>7.1145499150783165E-2</v>
      </c>
      <c r="AV23" s="36">
        <v>0.80939799962257031</v>
      </c>
      <c r="AW23" s="36">
        <v>0.11945650122664654</v>
      </c>
      <c r="AX23" s="37">
        <v>7.8396929640295774</v>
      </c>
      <c r="AY23" s="37">
        <v>13.820453270480582</v>
      </c>
      <c r="AZ23" s="37">
        <v>7.8448301229814907</v>
      </c>
      <c r="BB23" s="9" t="s">
        <v>29</v>
      </c>
      <c r="BC23" s="23">
        <v>1</v>
      </c>
      <c r="BD23" s="24" t="s">
        <v>40</v>
      </c>
      <c r="BE23" s="32" t="e">
        <v>#VALUE!</v>
      </c>
      <c r="BF23" s="33" t="s">
        <v>61</v>
      </c>
      <c r="BG23" s="33" t="s">
        <v>61</v>
      </c>
      <c r="BH23" s="34" t="s">
        <v>61</v>
      </c>
      <c r="BI23" s="35" t="s">
        <v>61</v>
      </c>
      <c r="BJ23" s="35" t="e">
        <v>#VALUE!</v>
      </c>
      <c r="BK23" s="36">
        <v>0</v>
      </c>
      <c r="BL23" s="36">
        <v>0</v>
      </c>
      <c r="BM23" s="36">
        <v>0</v>
      </c>
      <c r="BN23" s="37" t="e">
        <v>#VALUE!</v>
      </c>
      <c r="BO23" s="37" t="s">
        <v>61</v>
      </c>
      <c r="BP23" s="37" t="s">
        <v>61</v>
      </c>
      <c r="BR23" s="9" t="s">
        <v>29</v>
      </c>
      <c r="BS23" s="23">
        <v>1</v>
      </c>
      <c r="BT23" s="24" t="s">
        <v>40</v>
      </c>
      <c r="BU23" s="32" t="e">
        <v>#VALUE!</v>
      </c>
      <c r="BV23" s="33" t="s">
        <v>61</v>
      </c>
      <c r="BW23" s="33" t="s">
        <v>61</v>
      </c>
      <c r="BX23" s="34" t="s">
        <v>61</v>
      </c>
      <c r="BY23" s="35" t="s">
        <v>61</v>
      </c>
      <c r="BZ23" s="35" t="e">
        <v>#VALUE!</v>
      </c>
      <c r="CA23" s="36">
        <v>0</v>
      </c>
      <c r="CB23" s="36">
        <v>0</v>
      </c>
      <c r="CC23" s="36">
        <v>0</v>
      </c>
      <c r="CD23" s="37" t="e">
        <v>#VALUE!</v>
      </c>
      <c r="CE23" s="37" t="s">
        <v>61</v>
      </c>
      <c r="CF23" s="37" t="s">
        <v>61</v>
      </c>
      <c r="CH23" s="9"/>
      <c r="CI23" s="23"/>
      <c r="CJ23" s="24"/>
      <c r="CK23" s="32"/>
      <c r="CL23" s="33"/>
      <c r="CM23" s="33"/>
      <c r="CN23" s="34"/>
      <c r="CO23" s="35"/>
      <c r="CP23" s="35"/>
      <c r="CQ23" s="36"/>
      <c r="CR23" s="36"/>
      <c r="CS23" s="36"/>
      <c r="CT23" s="37"/>
      <c r="CU23" s="37"/>
      <c r="CV23" s="37"/>
      <c r="CX23" s="9" t="s">
        <v>29</v>
      </c>
      <c r="CY23" s="23">
        <v>1</v>
      </c>
      <c r="CZ23" s="24" t="s">
        <v>40</v>
      </c>
      <c r="DA23" s="32" t="e">
        <v>#VALUE!</v>
      </c>
      <c r="DB23" s="33" t="s">
        <v>61</v>
      </c>
      <c r="DC23" s="33" t="s">
        <v>61</v>
      </c>
      <c r="DD23" s="34" t="s">
        <v>61</v>
      </c>
      <c r="DE23" s="35" t="s">
        <v>61</v>
      </c>
      <c r="DF23" s="35" t="e">
        <v>#VALUE!</v>
      </c>
      <c r="DG23" s="36">
        <v>0</v>
      </c>
      <c r="DH23" s="36">
        <v>0</v>
      </c>
      <c r="DI23" s="36">
        <v>0</v>
      </c>
      <c r="DJ23" s="37" t="e">
        <v>#VALUE!</v>
      </c>
      <c r="DK23" s="37" t="s">
        <v>61</v>
      </c>
      <c r="DL23" s="37" t="s">
        <v>61</v>
      </c>
    </row>
    <row r="24" spans="1:116" x14ac:dyDescent="0.25">
      <c r="V24" s="9" t="s">
        <v>29</v>
      </c>
      <c r="W24" s="23">
        <v>2</v>
      </c>
      <c r="X24" s="24" t="s">
        <v>41</v>
      </c>
      <c r="Y24" s="32">
        <v>2881.5908426769461</v>
      </c>
      <c r="Z24" s="33">
        <v>787.99146312682592</v>
      </c>
      <c r="AA24" s="33">
        <v>12605.072702413579</v>
      </c>
      <c r="AB24" s="34">
        <v>15486.663545090534</v>
      </c>
      <c r="AC24" s="35">
        <v>819.03372654785267</v>
      </c>
      <c r="AD24" s="35">
        <v>751.20454381541822</v>
      </c>
      <c r="AE24" s="36">
        <v>5.7746744668805437E-2</v>
      </c>
      <c r="AF24" s="36">
        <v>0.746744668805435</v>
      </c>
      <c r="AG24" s="36">
        <v>0.19550858652575959</v>
      </c>
      <c r="AH24" s="37">
        <v>6.2734968112094567</v>
      </c>
      <c r="AI24" s="37">
        <v>9.5521630645504114</v>
      </c>
      <c r="AJ24" s="37">
        <v>4.6911910778557058</v>
      </c>
      <c r="AL24" s="9" t="s">
        <v>29</v>
      </c>
      <c r="AM24" s="23">
        <v>2</v>
      </c>
      <c r="AN24" s="24" t="s">
        <v>41</v>
      </c>
      <c r="AO24" s="32">
        <v>2881.5733210642738</v>
      </c>
      <c r="AP24" s="33">
        <v>706.14347461283603</v>
      </c>
      <c r="AQ24" s="33">
        <v>11110.289893798708</v>
      </c>
      <c r="AR24" s="34">
        <v>13991.863214862988</v>
      </c>
      <c r="AS24" s="35">
        <v>669.40348430531526</v>
      </c>
      <c r="AT24" s="35">
        <v>589.98481297455328</v>
      </c>
      <c r="AU24" s="36">
        <v>6.7559916965465178E-2</v>
      </c>
      <c r="AV24" s="36">
        <v>0.746744668805435</v>
      </c>
      <c r="AW24" s="36">
        <v>0.18569541422909983</v>
      </c>
      <c r="AX24" s="37">
        <v>7.1578091874814724</v>
      </c>
      <c r="AY24" s="37">
        <v>10.104865691326705</v>
      </c>
      <c r="AZ24" s="37">
        <v>5.1935259952760173</v>
      </c>
      <c r="BB24" s="9" t="s">
        <v>29</v>
      </c>
      <c r="BC24" s="23">
        <v>2</v>
      </c>
      <c r="BD24" s="24" t="s">
        <v>41</v>
      </c>
      <c r="BE24" s="32" t="e">
        <v>#VALUE!</v>
      </c>
      <c r="BF24" s="33" t="s">
        <v>61</v>
      </c>
      <c r="BG24" s="33" t="s">
        <v>61</v>
      </c>
      <c r="BH24" s="34" t="s">
        <v>61</v>
      </c>
      <c r="BI24" s="35" t="s">
        <v>61</v>
      </c>
      <c r="BJ24" s="35" t="e">
        <v>#VALUE!</v>
      </c>
      <c r="BK24" s="36">
        <v>0</v>
      </c>
      <c r="BL24" s="36">
        <v>0</v>
      </c>
      <c r="BM24" s="36">
        <v>0</v>
      </c>
      <c r="BN24" s="37" t="e">
        <v>#VALUE!</v>
      </c>
      <c r="BO24" s="37" t="s">
        <v>61</v>
      </c>
      <c r="BP24" s="37" t="s">
        <v>61</v>
      </c>
      <c r="BR24" s="9" t="s">
        <v>29</v>
      </c>
      <c r="BS24" s="23">
        <v>2</v>
      </c>
      <c r="BT24" s="24" t="s">
        <v>41</v>
      </c>
      <c r="BU24" s="32" t="e">
        <v>#VALUE!</v>
      </c>
      <c r="BV24" s="33" t="s">
        <v>61</v>
      </c>
      <c r="BW24" s="33" t="s">
        <v>61</v>
      </c>
      <c r="BX24" s="34" t="s">
        <v>61</v>
      </c>
      <c r="BY24" s="35" t="s">
        <v>61</v>
      </c>
      <c r="BZ24" s="35" t="e">
        <v>#VALUE!</v>
      </c>
      <c r="CA24" s="36">
        <v>0</v>
      </c>
      <c r="CB24" s="36">
        <v>0</v>
      </c>
      <c r="CC24" s="36">
        <v>0</v>
      </c>
      <c r="CD24" s="37" t="e">
        <v>#VALUE!</v>
      </c>
      <c r="CE24" s="37" t="s">
        <v>61</v>
      </c>
      <c r="CF24" s="37" t="s">
        <v>61</v>
      </c>
      <c r="CH24" s="9"/>
      <c r="CI24" s="23"/>
      <c r="CJ24" s="24"/>
      <c r="CK24" s="32"/>
      <c r="CL24" s="33"/>
      <c r="CM24" s="33"/>
      <c r="CN24" s="34"/>
      <c r="CO24" s="35"/>
      <c r="CP24" s="35"/>
      <c r="CQ24" s="36"/>
      <c r="CR24" s="36"/>
      <c r="CS24" s="36"/>
      <c r="CT24" s="37"/>
      <c r="CU24" s="37"/>
      <c r="CV24" s="37"/>
      <c r="CX24" s="9" t="s">
        <v>29</v>
      </c>
      <c r="CY24" s="23">
        <v>2</v>
      </c>
      <c r="CZ24" s="24" t="s">
        <v>41</v>
      </c>
      <c r="DA24" s="32" t="e">
        <v>#VALUE!</v>
      </c>
      <c r="DB24" s="33" t="s">
        <v>61</v>
      </c>
      <c r="DC24" s="33" t="s">
        <v>61</v>
      </c>
      <c r="DD24" s="34" t="s">
        <v>61</v>
      </c>
      <c r="DE24" s="35" t="s">
        <v>61</v>
      </c>
      <c r="DF24" s="35" t="e">
        <v>#VALUE!</v>
      </c>
      <c r="DG24" s="36">
        <v>0</v>
      </c>
      <c r="DH24" s="36">
        <v>0</v>
      </c>
      <c r="DI24" s="36">
        <v>0</v>
      </c>
      <c r="DJ24" s="37" t="e">
        <v>#VALUE!</v>
      </c>
      <c r="DK24" s="37" t="s">
        <v>61</v>
      </c>
      <c r="DL24" s="37" t="s">
        <v>61</v>
      </c>
    </row>
    <row r="25" spans="1:116" x14ac:dyDescent="0.25">
      <c r="A25" s="1" t="s">
        <v>59</v>
      </c>
      <c r="B25" s="1" t="s">
        <v>60</v>
      </c>
      <c r="J25" s="1" t="s">
        <v>59</v>
      </c>
      <c r="K25" s="1" t="s">
        <v>60</v>
      </c>
      <c r="R25">
        <v>-0.5</v>
      </c>
      <c r="S25">
        <v>0.5</v>
      </c>
      <c r="V25" s="9" t="s">
        <v>29</v>
      </c>
      <c r="W25" s="23">
        <v>3</v>
      </c>
      <c r="X25" s="24" t="s">
        <v>42</v>
      </c>
      <c r="Y25" s="32">
        <v>2985.7957702720114</v>
      </c>
      <c r="Z25" s="33">
        <v>770.10725733839467</v>
      </c>
      <c r="AA25" s="33">
        <v>12326.675363954455</v>
      </c>
      <c r="AB25" s="34">
        <v>15312.471134226411</v>
      </c>
      <c r="AC25" s="35">
        <v>637.82984093384198</v>
      </c>
      <c r="AD25" s="35">
        <v>925.39695467954152</v>
      </c>
      <c r="AE25" s="36">
        <v>8.6242687299490473E-2</v>
      </c>
      <c r="AF25" s="36">
        <v>0.5427439139460275</v>
      </c>
      <c r="AG25" s="36">
        <v>0.37101339875448197</v>
      </c>
      <c r="AH25" s="37">
        <v>6.1931418277104724</v>
      </c>
      <c r="AI25" s="37">
        <v>8.8904875365011762</v>
      </c>
      <c r="AJ25" s="37">
        <v>6.5010911521359986</v>
      </c>
      <c r="AL25" s="9" t="s">
        <v>29</v>
      </c>
      <c r="AM25" s="23">
        <v>3</v>
      </c>
      <c r="AN25" s="24" t="s">
        <v>42</v>
      </c>
      <c r="AO25" s="32">
        <v>2985.9232687724752</v>
      </c>
      <c r="AP25" s="33">
        <v>690.1419975412183</v>
      </c>
      <c r="AQ25" s="33">
        <v>10863.919146085656</v>
      </c>
      <c r="AR25" s="34">
        <v>13849.842414858105</v>
      </c>
      <c r="AS25" s="35">
        <v>521.63486550089931</v>
      </c>
      <c r="AT25" s="35">
        <v>732.00561297943568</v>
      </c>
      <c r="AU25" s="36">
        <v>0.10700132100396301</v>
      </c>
      <c r="AV25" s="36">
        <v>0.5427439139460275</v>
      </c>
      <c r="AW25" s="36">
        <v>0.35025476505000941</v>
      </c>
      <c r="AX25" s="37">
        <v>7.0413904005555565</v>
      </c>
      <c r="AY25" s="37">
        <v>9.5594657749732725</v>
      </c>
      <c r="AZ25" s="37">
        <v>7.2471450502301025</v>
      </c>
      <c r="BB25" s="9" t="s">
        <v>29</v>
      </c>
      <c r="BC25" s="23">
        <v>3</v>
      </c>
      <c r="BD25" s="24" t="s">
        <v>42</v>
      </c>
      <c r="BE25" s="32" t="e">
        <v>#VALUE!</v>
      </c>
      <c r="BF25" s="33" t="s">
        <v>61</v>
      </c>
      <c r="BG25" s="33" t="s">
        <v>61</v>
      </c>
      <c r="BH25" s="34" t="s">
        <v>61</v>
      </c>
      <c r="BI25" s="35" t="s">
        <v>61</v>
      </c>
      <c r="BJ25" s="35" t="e">
        <v>#VALUE!</v>
      </c>
      <c r="BK25" s="36">
        <v>0</v>
      </c>
      <c r="BL25" s="36">
        <v>0</v>
      </c>
      <c r="BM25" s="36">
        <v>0</v>
      </c>
      <c r="BN25" s="37" t="e">
        <v>#VALUE!</v>
      </c>
      <c r="BO25" s="37" t="s">
        <v>61</v>
      </c>
      <c r="BP25" s="37" t="s">
        <v>61</v>
      </c>
      <c r="BR25" s="9" t="s">
        <v>29</v>
      </c>
      <c r="BS25" s="23">
        <v>3</v>
      </c>
      <c r="BT25" s="24" t="s">
        <v>42</v>
      </c>
      <c r="BU25" s="32" t="e">
        <v>#VALUE!</v>
      </c>
      <c r="BV25" s="33" t="s">
        <v>61</v>
      </c>
      <c r="BW25" s="33" t="s">
        <v>61</v>
      </c>
      <c r="BX25" s="34" t="s">
        <v>61</v>
      </c>
      <c r="BY25" s="35" t="s">
        <v>61</v>
      </c>
      <c r="BZ25" s="35" t="e">
        <v>#VALUE!</v>
      </c>
      <c r="CA25" s="36">
        <v>0</v>
      </c>
      <c r="CB25" s="36">
        <v>0</v>
      </c>
      <c r="CC25" s="36">
        <v>0</v>
      </c>
      <c r="CD25" s="37" t="e">
        <v>#VALUE!</v>
      </c>
      <c r="CE25" s="37" t="s">
        <v>61</v>
      </c>
      <c r="CF25" s="37" t="s">
        <v>61</v>
      </c>
      <c r="CH25" s="9"/>
      <c r="CI25" s="23"/>
      <c r="CJ25" s="24"/>
      <c r="CK25" s="32"/>
      <c r="CL25" s="33"/>
      <c r="CM25" s="33"/>
      <c r="CN25" s="34"/>
      <c r="CO25" s="35"/>
      <c r="CP25" s="35"/>
      <c r="CQ25" s="36"/>
      <c r="CR25" s="36"/>
      <c r="CS25" s="36"/>
      <c r="CT25" s="37"/>
      <c r="CU25" s="37"/>
      <c r="CV25" s="37"/>
      <c r="CX25" s="9" t="s">
        <v>29</v>
      </c>
      <c r="CY25" s="23">
        <v>3</v>
      </c>
      <c r="CZ25" s="24" t="s">
        <v>42</v>
      </c>
      <c r="DA25" s="32" t="e">
        <v>#VALUE!</v>
      </c>
      <c r="DB25" s="33" t="s">
        <v>61</v>
      </c>
      <c r="DC25" s="33" t="s">
        <v>61</v>
      </c>
      <c r="DD25" s="34" t="s">
        <v>61</v>
      </c>
      <c r="DE25" s="35" t="s">
        <v>61</v>
      </c>
      <c r="DF25" s="35" t="e">
        <v>#VALUE!</v>
      </c>
      <c r="DG25" s="36">
        <v>0</v>
      </c>
      <c r="DH25" s="36">
        <v>0</v>
      </c>
      <c r="DI25" s="36">
        <v>0</v>
      </c>
      <c r="DJ25" s="37" t="e">
        <v>#VALUE!</v>
      </c>
      <c r="DK25" s="37" t="s">
        <v>61</v>
      </c>
      <c r="DL25" s="37" t="s">
        <v>61</v>
      </c>
    </row>
    <row r="26" spans="1:116" x14ac:dyDescent="0.25">
      <c r="A26" s="65">
        <v>2015</v>
      </c>
      <c r="B26" s="65">
        <f>$B$2</f>
        <v>60</v>
      </c>
      <c r="J26" s="65">
        <v>2016</v>
      </c>
      <c r="K26" s="65">
        <f>$B$2</f>
        <v>60</v>
      </c>
      <c r="V26" s="19" t="s">
        <v>29</v>
      </c>
      <c r="W26" s="38">
        <v>4</v>
      </c>
      <c r="X26" s="39" t="s">
        <v>43</v>
      </c>
      <c r="Y26" s="40">
        <v>3100.8973530141011</v>
      </c>
      <c r="Z26" s="41">
        <v>754.68757397580453</v>
      </c>
      <c r="AA26" s="41">
        <v>12070.541955743722</v>
      </c>
      <c r="AB26" s="42">
        <v>15171.439308757832</v>
      </c>
      <c r="AC26" s="43">
        <v>509.97839289955738</v>
      </c>
      <c r="AD26" s="35">
        <v>1066.4287801481205</v>
      </c>
      <c r="AE26" s="44">
        <v>0.23174183808265711</v>
      </c>
      <c r="AF26" s="44">
        <v>0.15606718248726176</v>
      </c>
      <c r="AG26" s="44">
        <v>0.61219097943008116</v>
      </c>
      <c r="AH26" s="45">
        <v>6.3638109480377443</v>
      </c>
      <c r="AI26" s="45">
        <v>11.97827778661696</v>
      </c>
      <c r="AJ26" s="45">
        <v>9.1225113307620873</v>
      </c>
      <c r="AL26" s="19" t="s">
        <v>29</v>
      </c>
      <c r="AM26" s="38">
        <v>4</v>
      </c>
      <c r="AN26" s="39" t="s">
        <v>43</v>
      </c>
      <c r="AO26" s="40">
        <v>3100.4362672158122</v>
      </c>
      <c r="AP26" s="41">
        <v>676.64769536248798</v>
      </c>
      <c r="AQ26" s="41">
        <v>10641.583615377125</v>
      </c>
      <c r="AR26" s="42">
        <v>13742.019882592977</v>
      </c>
      <c r="AS26" s="43">
        <v>408.37775107848529</v>
      </c>
      <c r="AT26" s="35">
        <v>839.82814524456444</v>
      </c>
      <c r="AU26" s="44">
        <v>0.28628043026986222</v>
      </c>
      <c r="AV26" s="44">
        <v>0.15606718248726176</v>
      </c>
      <c r="AW26" s="44">
        <v>0.55765238724287602</v>
      </c>
      <c r="AX26" s="45">
        <v>7.2344322425329093</v>
      </c>
      <c r="AY26" s="45">
        <v>13.389857618579995</v>
      </c>
      <c r="AZ26" s="45">
        <v>10.239541992264279</v>
      </c>
      <c r="BB26" s="19" t="s">
        <v>29</v>
      </c>
      <c r="BC26" s="38">
        <v>4</v>
      </c>
      <c r="BD26" s="39" t="s">
        <v>43</v>
      </c>
      <c r="BE26" s="40" t="e">
        <v>#VALUE!</v>
      </c>
      <c r="BF26" s="41" t="s">
        <v>61</v>
      </c>
      <c r="BG26" s="41" t="s">
        <v>61</v>
      </c>
      <c r="BH26" s="42" t="s">
        <v>61</v>
      </c>
      <c r="BI26" s="43" t="s">
        <v>61</v>
      </c>
      <c r="BJ26" s="35" t="e">
        <v>#VALUE!</v>
      </c>
      <c r="BK26" s="44">
        <v>0</v>
      </c>
      <c r="BL26" s="44">
        <v>0</v>
      </c>
      <c r="BM26" s="44">
        <v>0</v>
      </c>
      <c r="BN26" s="45" t="e">
        <v>#VALUE!</v>
      </c>
      <c r="BO26" s="45" t="s">
        <v>61</v>
      </c>
      <c r="BP26" s="45" t="s">
        <v>61</v>
      </c>
      <c r="BR26" s="19" t="s">
        <v>29</v>
      </c>
      <c r="BS26" s="38">
        <v>4</v>
      </c>
      <c r="BT26" s="39" t="s">
        <v>43</v>
      </c>
      <c r="BU26" s="40" t="e">
        <v>#VALUE!</v>
      </c>
      <c r="BV26" s="41" t="s">
        <v>61</v>
      </c>
      <c r="BW26" s="41" t="s">
        <v>61</v>
      </c>
      <c r="BX26" s="42" t="s">
        <v>61</v>
      </c>
      <c r="BY26" s="43" t="s">
        <v>61</v>
      </c>
      <c r="BZ26" s="35" t="e">
        <v>#VALUE!</v>
      </c>
      <c r="CA26" s="44">
        <v>0</v>
      </c>
      <c r="CB26" s="44">
        <v>0</v>
      </c>
      <c r="CC26" s="44">
        <v>0</v>
      </c>
      <c r="CD26" s="45" t="e">
        <v>#VALUE!</v>
      </c>
      <c r="CE26" s="45" t="s">
        <v>61</v>
      </c>
      <c r="CF26" s="45" t="s">
        <v>61</v>
      </c>
      <c r="CH26" s="19"/>
      <c r="CI26" s="38"/>
      <c r="CJ26" s="39"/>
      <c r="CK26" s="40"/>
      <c r="CL26" s="41"/>
      <c r="CM26" s="41"/>
      <c r="CN26" s="42"/>
      <c r="CO26" s="43"/>
      <c r="CP26" s="35"/>
      <c r="CQ26" s="44"/>
      <c r="CR26" s="44"/>
      <c r="CS26" s="44"/>
      <c r="CT26" s="45"/>
      <c r="CU26" s="45"/>
      <c r="CV26" s="45"/>
      <c r="CX26" s="19" t="s">
        <v>29</v>
      </c>
      <c r="CY26" s="38">
        <v>4</v>
      </c>
      <c r="CZ26" s="39" t="s">
        <v>43</v>
      </c>
      <c r="DA26" s="40" t="e">
        <v>#VALUE!</v>
      </c>
      <c r="DB26" s="41" t="s">
        <v>61</v>
      </c>
      <c r="DC26" s="41" t="s">
        <v>61</v>
      </c>
      <c r="DD26" s="42" t="s">
        <v>61</v>
      </c>
      <c r="DE26" s="43" t="s">
        <v>61</v>
      </c>
      <c r="DF26" s="35" t="e">
        <v>#VALUE!</v>
      </c>
      <c r="DG26" s="44">
        <v>0</v>
      </c>
      <c r="DH26" s="44">
        <v>0</v>
      </c>
      <c r="DI26" s="44">
        <v>0</v>
      </c>
      <c r="DJ26" s="45" t="e">
        <v>#VALUE!</v>
      </c>
      <c r="DK26" s="45" t="s">
        <v>61</v>
      </c>
      <c r="DL26" s="45" t="s">
        <v>61</v>
      </c>
    </row>
    <row r="27" spans="1:11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  <c r="AL27" s="9" t="s">
        <v>31</v>
      </c>
      <c r="AM27" s="23">
        <v>0</v>
      </c>
      <c r="AN27" s="24" t="s">
        <v>44</v>
      </c>
      <c r="AO27" s="25">
        <v>1558.3676603654662</v>
      </c>
      <c r="AP27" s="26">
        <v>843.64470876952373</v>
      </c>
      <c r="AQ27" s="26">
        <v>13169.123314473365</v>
      </c>
      <c r="AR27" s="27">
        <v>14727.490974838809</v>
      </c>
      <c r="AS27" s="28" t="s">
        <v>30</v>
      </c>
      <c r="AT27" s="28" t="s">
        <v>30</v>
      </c>
      <c r="AU27" s="29" t="s">
        <v>30</v>
      </c>
      <c r="AV27" s="30">
        <v>1</v>
      </c>
      <c r="AW27" s="29" t="s">
        <v>30</v>
      </c>
      <c r="AX27" s="31"/>
      <c r="AY27" s="31"/>
      <c r="AZ27" s="31"/>
      <c r="BB27" s="9" t="s">
        <v>31</v>
      </c>
      <c r="BC27" s="23">
        <v>0</v>
      </c>
      <c r="BD27" s="24" t="s">
        <v>44</v>
      </c>
      <c r="BE27" s="25" t="e">
        <v>#VALUE!</v>
      </c>
      <c r="BF27" s="26" t="s">
        <v>61</v>
      </c>
      <c r="BG27" s="26" t="s">
        <v>61</v>
      </c>
      <c r="BH27" s="27" t="s">
        <v>61</v>
      </c>
      <c r="BI27" s="28" t="s">
        <v>30</v>
      </c>
      <c r="BJ27" s="28" t="s">
        <v>30</v>
      </c>
      <c r="BK27" s="29" t="s">
        <v>30</v>
      </c>
      <c r="BL27" s="30">
        <v>1</v>
      </c>
      <c r="BM27" s="29" t="s">
        <v>30</v>
      </c>
      <c r="BN27" s="31"/>
      <c r="BO27" s="31"/>
      <c r="BP27" s="31"/>
      <c r="BR27" s="9" t="s">
        <v>31</v>
      </c>
      <c r="BS27" s="23">
        <v>0</v>
      </c>
      <c r="BT27" s="24" t="s">
        <v>44</v>
      </c>
      <c r="BU27" s="25" t="e">
        <v>#VALUE!</v>
      </c>
      <c r="BV27" s="26" t="s">
        <v>61</v>
      </c>
      <c r="BW27" s="26" t="s">
        <v>61</v>
      </c>
      <c r="BX27" s="27" t="s">
        <v>61</v>
      </c>
      <c r="BY27" s="28" t="s">
        <v>30</v>
      </c>
      <c r="BZ27" s="28" t="s">
        <v>30</v>
      </c>
      <c r="CA27" s="29" t="s">
        <v>30</v>
      </c>
      <c r="CB27" s="30">
        <v>1</v>
      </c>
      <c r="CC27" s="29" t="s">
        <v>30</v>
      </c>
      <c r="CD27" s="31"/>
      <c r="CE27" s="31"/>
      <c r="CF27" s="31"/>
      <c r="CH27" s="9"/>
      <c r="CI27" s="23"/>
      <c r="CJ27" s="24"/>
      <c r="CK27" s="25"/>
      <c r="CL27" s="26"/>
      <c r="CM27" s="26"/>
      <c r="CN27" s="27"/>
      <c r="CO27" s="28"/>
      <c r="CP27" s="28"/>
      <c r="CQ27" s="29"/>
      <c r="CR27" s="30"/>
      <c r="CS27" s="29"/>
      <c r="CT27" s="31"/>
      <c r="CU27" s="31"/>
      <c r="CV27" s="31"/>
      <c r="CX27" s="9" t="s">
        <v>31</v>
      </c>
      <c r="CY27" s="23">
        <v>0</v>
      </c>
      <c r="CZ27" s="24" t="s">
        <v>44</v>
      </c>
      <c r="DA27" s="25" t="e">
        <v>#VALUE!</v>
      </c>
      <c r="DB27" s="26" t="s">
        <v>61</v>
      </c>
      <c r="DC27" s="26" t="s">
        <v>61</v>
      </c>
      <c r="DD27" s="27" t="s">
        <v>61</v>
      </c>
      <c r="DE27" s="28" t="s">
        <v>30</v>
      </c>
      <c r="DF27" s="28" t="s">
        <v>30</v>
      </c>
      <c r="DG27" s="29" t="s">
        <v>30</v>
      </c>
      <c r="DH27" s="30">
        <v>1</v>
      </c>
      <c r="DI27" s="29" t="s">
        <v>30</v>
      </c>
      <c r="DJ27" s="31"/>
      <c r="DK27" s="31"/>
      <c r="DL27" s="31"/>
    </row>
    <row r="28" spans="1:116" ht="15" customHeight="1" x14ac:dyDescent="0.25">
      <c r="A28" s="160" t="s">
        <v>0</v>
      </c>
      <c r="B28" s="160" t="s">
        <v>1</v>
      </c>
      <c r="C28" s="134" t="s">
        <v>3</v>
      </c>
      <c r="D28" s="134"/>
      <c r="E28" s="134"/>
      <c r="F28" s="134"/>
      <c r="G28" s="159" t="s">
        <v>70</v>
      </c>
      <c r="H28" s="159" t="s">
        <v>72</v>
      </c>
      <c r="J28" s="160" t="s">
        <v>0</v>
      </c>
      <c r="K28" s="160" t="s">
        <v>1</v>
      </c>
      <c r="L28" s="134" t="s">
        <v>3</v>
      </c>
      <c r="M28" s="134"/>
      <c r="N28" s="134"/>
      <c r="O28" s="134"/>
      <c r="P28" s="159" t="s">
        <v>70</v>
      </c>
      <c r="Q28" s="159" t="s">
        <v>72</v>
      </c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  <c r="AL28" s="9" t="s">
        <v>31</v>
      </c>
      <c r="AM28" s="23">
        <v>1</v>
      </c>
      <c r="AN28" s="24" t="s">
        <v>45</v>
      </c>
      <c r="AO28" s="32">
        <v>1710.5867164627625</v>
      </c>
      <c r="AP28" s="33">
        <v>749.4926854435231</v>
      </c>
      <c r="AQ28" s="33">
        <v>11758.831313036349</v>
      </c>
      <c r="AR28" s="34">
        <v>13469.418029499126</v>
      </c>
      <c r="AS28" s="35">
        <v>1208.5193932783466</v>
      </c>
      <c r="AT28" s="35">
        <v>1258.0729453396834</v>
      </c>
      <c r="AU28" s="36">
        <v>5.3186314253283608E-2</v>
      </c>
      <c r="AV28" s="36">
        <v>0.3815469434084644</v>
      </c>
      <c r="AW28" s="36">
        <v>0.56526674233825203</v>
      </c>
      <c r="AX28" s="37">
        <v>1.6167369613528009</v>
      </c>
      <c r="AY28" s="37">
        <v>4.1038662950004268</v>
      </c>
      <c r="AZ28" s="37">
        <v>1.2378025217252171</v>
      </c>
      <c r="BB28" s="9" t="s">
        <v>31</v>
      </c>
      <c r="BC28" s="23">
        <v>1</v>
      </c>
      <c r="BD28" s="24" t="s">
        <v>45</v>
      </c>
      <c r="BE28" s="32" t="e">
        <v>#VALUE!</v>
      </c>
      <c r="BF28" s="33" t="s">
        <v>61</v>
      </c>
      <c r="BG28" s="33" t="s">
        <v>61</v>
      </c>
      <c r="BH28" s="34" t="s">
        <v>61</v>
      </c>
      <c r="BI28" s="35" t="s">
        <v>61</v>
      </c>
      <c r="BJ28" s="35" t="e">
        <v>#VALUE!</v>
      </c>
      <c r="BK28" s="36">
        <v>0</v>
      </c>
      <c r="BL28" s="36">
        <v>0</v>
      </c>
      <c r="BM28" s="36">
        <v>0</v>
      </c>
      <c r="BN28" s="37" t="e">
        <v>#VALUE!</v>
      </c>
      <c r="BO28" s="37" t="s">
        <v>61</v>
      </c>
      <c r="BP28" s="37" t="s">
        <v>61</v>
      </c>
      <c r="BR28" s="9" t="s">
        <v>31</v>
      </c>
      <c r="BS28" s="23">
        <v>1</v>
      </c>
      <c r="BT28" s="24" t="s">
        <v>45</v>
      </c>
      <c r="BU28" s="32" t="e">
        <v>#VALUE!</v>
      </c>
      <c r="BV28" s="33" t="s">
        <v>61</v>
      </c>
      <c r="BW28" s="33" t="s">
        <v>61</v>
      </c>
      <c r="BX28" s="34" t="s">
        <v>61</v>
      </c>
      <c r="BY28" s="35" t="s">
        <v>61</v>
      </c>
      <c r="BZ28" s="35" t="e">
        <v>#VALUE!</v>
      </c>
      <c r="CA28" s="36">
        <v>0</v>
      </c>
      <c r="CB28" s="36">
        <v>0</v>
      </c>
      <c r="CC28" s="36">
        <v>0</v>
      </c>
      <c r="CD28" s="37" t="e">
        <v>#VALUE!</v>
      </c>
      <c r="CE28" s="37" t="s">
        <v>61</v>
      </c>
      <c r="CF28" s="37" t="s">
        <v>61</v>
      </c>
      <c r="CH28" s="9"/>
      <c r="CI28" s="23"/>
      <c r="CJ28" s="24"/>
      <c r="CK28" s="32"/>
      <c r="CL28" s="33"/>
      <c r="CM28" s="33"/>
      <c r="CN28" s="34"/>
      <c r="CO28" s="35"/>
      <c r="CP28" s="35"/>
      <c r="CQ28" s="36"/>
      <c r="CR28" s="36"/>
      <c r="CS28" s="36"/>
      <c r="CT28" s="37"/>
      <c r="CU28" s="37"/>
      <c r="CV28" s="37"/>
      <c r="CX28" s="9" t="s">
        <v>31</v>
      </c>
      <c r="CY28" s="23">
        <v>1</v>
      </c>
      <c r="CZ28" s="24" t="s">
        <v>45</v>
      </c>
      <c r="DA28" s="32" t="e">
        <v>#VALUE!</v>
      </c>
      <c r="DB28" s="33" t="s">
        <v>61</v>
      </c>
      <c r="DC28" s="33" t="s">
        <v>61</v>
      </c>
      <c r="DD28" s="34" t="s">
        <v>61</v>
      </c>
      <c r="DE28" s="35" t="s">
        <v>61</v>
      </c>
      <c r="DF28" s="35" t="e">
        <v>#VALUE!</v>
      </c>
      <c r="DG28" s="36">
        <v>0</v>
      </c>
      <c r="DH28" s="36">
        <v>0</v>
      </c>
      <c r="DI28" s="36">
        <v>0</v>
      </c>
      <c r="DJ28" s="37" t="e">
        <v>#VALUE!</v>
      </c>
      <c r="DK28" s="37" t="s">
        <v>61</v>
      </c>
      <c r="DL28" s="37" t="s">
        <v>61</v>
      </c>
    </row>
    <row r="29" spans="1:116" ht="30" x14ac:dyDescent="0.25">
      <c r="A29" s="160"/>
      <c r="B29" s="160"/>
      <c r="C29" s="60" t="s">
        <v>2</v>
      </c>
      <c r="D29" s="57" t="s">
        <v>63</v>
      </c>
      <c r="E29" s="57" t="s">
        <v>85</v>
      </c>
      <c r="F29" s="57" t="s">
        <v>86</v>
      </c>
      <c r="G29" s="159"/>
      <c r="H29" s="159"/>
      <c r="J29" s="160"/>
      <c r="K29" s="160"/>
      <c r="L29" s="60" t="s">
        <v>2</v>
      </c>
      <c r="M29" s="57" t="s">
        <v>63</v>
      </c>
      <c r="N29" s="57" t="s">
        <v>85</v>
      </c>
      <c r="O29" s="57" t="s">
        <v>86</v>
      </c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  <c r="AL29" s="9" t="s">
        <v>31</v>
      </c>
      <c r="AM29" s="23">
        <v>2</v>
      </c>
      <c r="AN29" s="24" t="s">
        <v>46</v>
      </c>
      <c r="AO29" s="32">
        <v>1843.3865645052147</v>
      </c>
      <c r="AP29" s="33">
        <v>728.73790254347205</v>
      </c>
      <c r="AQ29" s="33">
        <v>11442.557089704718</v>
      </c>
      <c r="AR29" s="34">
        <v>13285.943654209952</v>
      </c>
      <c r="AS29" s="35">
        <v>1154.975684637496</v>
      </c>
      <c r="AT29" s="35">
        <v>1441.5473206288571</v>
      </c>
      <c r="AU29" s="36">
        <v>0.10264310037295281</v>
      </c>
      <c r="AV29" s="36">
        <v>0.23171720447543376</v>
      </c>
      <c r="AW29" s="36">
        <v>0.66563969515161348</v>
      </c>
      <c r="AX29" s="37">
        <v>2.4804353501831895</v>
      </c>
      <c r="AY29" s="37">
        <v>6.6932997580356659</v>
      </c>
      <c r="AZ29" s="37">
        <v>3.3014605332484486</v>
      </c>
      <c r="BB29" s="9" t="s">
        <v>31</v>
      </c>
      <c r="BC29" s="23">
        <v>2</v>
      </c>
      <c r="BD29" s="24" t="s">
        <v>46</v>
      </c>
      <c r="BE29" s="32" t="e">
        <v>#VALUE!</v>
      </c>
      <c r="BF29" s="33" t="s">
        <v>61</v>
      </c>
      <c r="BG29" s="33" t="s">
        <v>61</v>
      </c>
      <c r="BH29" s="34" t="s">
        <v>61</v>
      </c>
      <c r="BI29" s="35" t="s">
        <v>61</v>
      </c>
      <c r="BJ29" s="35" t="e">
        <v>#VALUE!</v>
      </c>
      <c r="BK29" s="36">
        <v>0</v>
      </c>
      <c r="BL29" s="36">
        <v>0</v>
      </c>
      <c r="BM29" s="36">
        <v>0</v>
      </c>
      <c r="BN29" s="37" t="e">
        <v>#VALUE!</v>
      </c>
      <c r="BO29" s="37" t="s">
        <v>61</v>
      </c>
      <c r="BP29" s="37" t="s">
        <v>61</v>
      </c>
      <c r="BR29" s="9" t="s">
        <v>31</v>
      </c>
      <c r="BS29" s="23">
        <v>2</v>
      </c>
      <c r="BT29" s="24" t="s">
        <v>46</v>
      </c>
      <c r="BU29" s="32" t="e">
        <v>#VALUE!</v>
      </c>
      <c r="BV29" s="33" t="s">
        <v>61</v>
      </c>
      <c r="BW29" s="33" t="s">
        <v>61</v>
      </c>
      <c r="BX29" s="34" t="s">
        <v>61</v>
      </c>
      <c r="BY29" s="35" t="s">
        <v>61</v>
      </c>
      <c r="BZ29" s="35" t="e">
        <v>#VALUE!</v>
      </c>
      <c r="CA29" s="36">
        <v>0</v>
      </c>
      <c r="CB29" s="36">
        <v>0</v>
      </c>
      <c r="CC29" s="36">
        <v>0</v>
      </c>
      <c r="CD29" s="37" t="e">
        <v>#VALUE!</v>
      </c>
      <c r="CE29" s="37" t="s">
        <v>61</v>
      </c>
      <c r="CF29" s="37" t="s">
        <v>61</v>
      </c>
      <c r="CH29" s="9"/>
      <c r="CI29" s="23"/>
      <c r="CJ29" s="24"/>
      <c r="CK29" s="32"/>
      <c r="CL29" s="33"/>
      <c r="CM29" s="33"/>
      <c r="CN29" s="34"/>
      <c r="CO29" s="35"/>
      <c r="CP29" s="35"/>
      <c r="CQ29" s="36"/>
      <c r="CR29" s="36"/>
      <c r="CS29" s="36"/>
      <c r="CT29" s="37"/>
      <c r="CU29" s="37"/>
      <c r="CV29" s="37"/>
      <c r="CX29" s="9" t="s">
        <v>31</v>
      </c>
      <c r="CY29" s="23">
        <v>2</v>
      </c>
      <c r="CZ29" s="24" t="s">
        <v>46</v>
      </c>
      <c r="DA29" s="32" t="e">
        <v>#VALUE!</v>
      </c>
      <c r="DB29" s="33" t="s">
        <v>61</v>
      </c>
      <c r="DC29" s="33" t="s">
        <v>61</v>
      </c>
      <c r="DD29" s="34" t="s">
        <v>61</v>
      </c>
      <c r="DE29" s="35" t="s">
        <v>61</v>
      </c>
      <c r="DF29" s="35" t="e">
        <v>#VALUE!</v>
      </c>
      <c r="DG29" s="36">
        <v>0</v>
      </c>
      <c r="DH29" s="36">
        <v>0</v>
      </c>
      <c r="DI29" s="36">
        <v>0</v>
      </c>
      <c r="DJ29" s="37" t="e">
        <v>#VALUE!</v>
      </c>
      <c r="DK29" s="37" t="s">
        <v>61</v>
      </c>
      <c r="DL29" s="37" t="s">
        <v>61</v>
      </c>
    </row>
    <row r="30" spans="1:116" x14ac:dyDescent="0.25">
      <c r="A30" s="134" t="s">
        <v>64</v>
      </c>
      <c r="B30" s="134"/>
      <c r="C30" s="134"/>
      <c r="D30" s="134"/>
      <c r="E30" s="134"/>
      <c r="F30" s="134"/>
      <c r="G30" s="134"/>
      <c r="H30" s="134"/>
      <c r="J30" s="134" t="s">
        <v>64</v>
      </c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  <c r="AL30" s="9" t="s">
        <v>31</v>
      </c>
      <c r="AM30" s="23">
        <v>3</v>
      </c>
      <c r="AN30" s="24" t="s">
        <v>47</v>
      </c>
      <c r="AO30" s="32">
        <v>1889.7218028580719</v>
      </c>
      <c r="AP30" s="33">
        <v>725.13771258214774</v>
      </c>
      <c r="AQ30" s="33">
        <v>11385.165470463802</v>
      </c>
      <c r="AR30" s="34">
        <v>13274.887273321838</v>
      </c>
      <c r="AS30" s="35">
        <v>901.26327924819793</v>
      </c>
      <c r="AT30" s="35">
        <v>1452.6037015169713</v>
      </c>
      <c r="AU30" s="36">
        <v>0.26236419652991733</v>
      </c>
      <c r="AV30" s="36">
        <v>3.2430679422733905E-3</v>
      </c>
      <c r="AW30" s="36">
        <v>0.73439273552780926</v>
      </c>
      <c r="AX30" s="37">
        <v>2.7960724105156527</v>
      </c>
      <c r="AY30" s="37">
        <v>8.8130714246151456</v>
      </c>
      <c r="AZ30" s="37">
        <v>4.6202579535592836</v>
      </c>
      <c r="BB30" s="9" t="s">
        <v>31</v>
      </c>
      <c r="BC30" s="23">
        <v>3</v>
      </c>
      <c r="BD30" s="24" t="s">
        <v>47</v>
      </c>
      <c r="BE30" s="32" t="e">
        <v>#VALUE!</v>
      </c>
      <c r="BF30" s="33" t="s">
        <v>61</v>
      </c>
      <c r="BG30" s="33" t="s">
        <v>61</v>
      </c>
      <c r="BH30" s="34" t="s">
        <v>61</v>
      </c>
      <c r="BI30" s="35" t="s">
        <v>61</v>
      </c>
      <c r="BJ30" s="35" t="e">
        <v>#VALUE!</v>
      </c>
      <c r="BK30" s="36">
        <v>0</v>
      </c>
      <c r="BL30" s="36">
        <v>0</v>
      </c>
      <c r="BM30" s="36">
        <v>0</v>
      </c>
      <c r="BN30" s="37" t="e">
        <v>#VALUE!</v>
      </c>
      <c r="BO30" s="37" t="s">
        <v>61</v>
      </c>
      <c r="BP30" s="37" t="s">
        <v>61</v>
      </c>
      <c r="BR30" s="9" t="s">
        <v>31</v>
      </c>
      <c r="BS30" s="23">
        <v>3</v>
      </c>
      <c r="BT30" s="24" t="s">
        <v>47</v>
      </c>
      <c r="BU30" s="32" t="e">
        <v>#VALUE!</v>
      </c>
      <c r="BV30" s="33" t="s">
        <v>61</v>
      </c>
      <c r="BW30" s="33" t="s">
        <v>61</v>
      </c>
      <c r="BX30" s="34" t="s">
        <v>61</v>
      </c>
      <c r="BY30" s="35" t="s">
        <v>61</v>
      </c>
      <c r="BZ30" s="35" t="e">
        <v>#VALUE!</v>
      </c>
      <c r="CA30" s="36">
        <v>0</v>
      </c>
      <c r="CB30" s="36">
        <v>0</v>
      </c>
      <c r="CC30" s="36">
        <v>0</v>
      </c>
      <c r="CD30" s="37" t="e">
        <v>#VALUE!</v>
      </c>
      <c r="CE30" s="37" t="s">
        <v>61</v>
      </c>
      <c r="CF30" s="37" t="s">
        <v>61</v>
      </c>
      <c r="CH30" s="9"/>
      <c r="CI30" s="23"/>
      <c r="CJ30" s="24"/>
      <c r="CK30" s="32"/>
      <c r="CL30" s="33"/>
      <c r="CM30" s="33"/>
      <c r="CN30" s="34"/>
      <c r="CO30" s="35"/>
      <c r="CP30" s="35"/>
      <c r="CQ30" s="36"/>
      <c r="CR30" s="36"/>
      <c r="CS30" s="36"/>
      <c r="CT30" s="37"/>
      <c r="CU30" s="37"/>
      <c r="CV30" s="37"/>
      <c r="CX30" s="9" t="s">
        <v>31</v>
      </c>
      <c r="CY30" s="23">
        <v>3</v>
      </c>
      <c r="CZ30" s="24" t="s">
        <v>47</v>
      </c>
      <c r="DA30" s="32" t="e">
        <v>#VALUE!</v>
      </c>
      <c r="DB30" s="33" t="s">
        <v>61</v>
      </c>
      <c r="DC30" s="33" t="s">
        <v>61</v>
      </c>
      <c r="DD30" s="34" t="s">
        <v>61</v>
      </c>
      <c r="DE30" s="35" t="s">
        <v>61</v>
      </c>
      <c r="DF30" s="35" t="e">
        <v>#VALUE!</v>
      </c>
      <c r="DG30" s="36">
        <v>0</v>
      </c>
      <c r="DH30" s="36">
        <v>0</v>
      </c>
      <c r="DI30" s="36">
        <v>0</v>
      </c>
      <c r="DJ30" s="37" t="e">
        <v>#VALUE!</v>
      </c>
      <c r="DK30" s="37" t="s">
        <v>61</v>
      </c>
      <c r="DL30" s="37" t="s">
        <v>61</v>
      </c>
    </row>
    <row r="31" spans="1:116" x14ac:dyDescent="0.25">
      <c r="A31" s="2">
        <v>0</v>
      </c>
      <c r="B31" s="3">
        <v>0.8</v>
      </c>
      <c r="C31" s="61" t="str">
        <f>BI37</f>
        <v>NA</v>
      </c>
      <c r="D31" s="58" t="str">
        <f>BK37</f>
        <v>NA</v>
      </c>
      <c r="E31" s="58">
        <f t="shared" ref="E31:F35" si="24">BL37</f>
        <v>1</v>
      </c>
      <c r="F31" s="58" t="str">
        <f t="shared" si="24"/>
        <v>NA</v>
      </c>
      <c r="G31" s="68" t="s">
        <v>30</v>
      </c>
      <c r="H31" s="68" t="s">
        <v>30</v>
      </c>
      <c r="J31" s="2">
        <v>0</v>
      </c>
      <c r="K31" s="3">
        <v>0.8</v>
      </c>
      <c r="L31" s="61" t="str">
        <f>BY37</f>
        <v>NA</v>
      </c>
      <c r="M31" s="58" t="str">
        <f>CA37</f>
        <v>NA</v>
      </c>
      <c r="N31" s="58">
        <f t="shared" ref="N31:O35" si="25">CB37</f>
        <v>1</v>
      </c>
      <c r="O31" s="58" t="str">
        <f t="shared" si="25"/>
        <v>NA</v>
      </c>
      <c r="P31" s="68" t="s">
        <v>30</v>
      </c>
      <c r="Q31" s="68" t="s">
        <v>30</v>
      </c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  <c r="AL31" s="47" t="s">
        <v>48</v>
      </c>
      <c r="AM31" s="5"/>
      <c r="AN31" s="5"/>
      <c r="AO31" s="5"/>
      <c r="AP31" s="5" t="s">
        <v>32</v>
      </c>
      <c r="AQ31" s="5"/>
      <c r="AR31" s="5"/>
      <c r="AS31" s="5"/>
      <c r="AT31" s="5"/>
      <c r="AU31" s="49"/>
      <c r="AV31" s="5"/>
      <c r="AW31" s="5"/>
      <c r="AX31" s="5"/>
      <c r="AY31" s="5"/>
      <c r="AZ31" s="5"/>
      <c r="BB31" s="47" t="s">
        <v>48</v>
      </c>
      <c r="BC31" s="5"/>
      <c r="BD31" s="5"/>
      <c r="BE31" s="5"/>
      <c r="BF31" s="5" t="s">
        <v>32</v>
      </c>
      <c r="BG31" s="5"/>
      <c r="BH31" s="5"/>
      <c r="BI31" s="5"/>
      <c r="BJ31" s="5"/>
      <c r="BK31" s="49"/>
      <c r="BL31" s="5"/>
      <c r="BM31" s="5"/>
      <c r="BN31" s="5"/>
      <c r="BO31" s="5"/>
      <c r="BP31" s="5"/>
      <c r="BR31" s="47" t="s">
        <v>48</v>
      </c>
      <c r="BS31" s="5"/>
      <c r="BT31" s="5"/>
      <c r="BU31" s="5"/>
      <c r="BV31" s="5" t="s">
        <v>32</v>
      </c>
      <c r="BW31" s="5"/>
      <c r="BX31" s="5"/>
      <c r="BY31" s="5"/>
      <c r="BZ31" s="5"/>
      <c r="CA31" s="49"/>
      <c r="CB31" s="5"/>
      <c r="CC31" s="5"/>
      <c r="CD31" s="5"/>
      <c r="CE31" s="5"/>
      <c r="CF31" s="5"/>
      <c r="CH31" s="47"/>
      <c r="CI31" s="5"/>
      <c r="CJ31" s="5"/>
      <c r="CK31" s="5"/>
      <c r="CL31" s="5"/>
      <c r="CM31" s="5"/>
      <c r="CN31" s="5"/>
      <c r="CO31" s="5"/>
      <c r="CP31" s="5"/>
      <c r="CQ31" s="49"/>
      <c r="CR31" s="5"/>
      <c r="CS31" s="5"/>
      <c r="CT31" s="5"/>
      <c r="CU31" s="5"/>
      <c r="CV31" s="5"/>
      <c r="CX31" s="47" t="s">
        <v>48</v>
      </c>
      <c r="CY31" s="5"/>
      <c r="CZ31" s="5"/>
      <c r="DA31" s="5"/>
      <c r="DB31" s="5" t="s">
        <v>32</v>
      </c>
      <c r="DC31" s="5"/>
      <c r="DD31" s="5"/>
      <c r="DE31" s="5"/>
      <c r="DF31" s="5"/>
      <c r="DG31" s="49"/>
      <c r="DH31" s="5"/>
      <c r="DI31" s="5"/>
      <c r="DJ31" s="5"/>
      <c r="DK31" s="5"/>
      <c r="DL31" s="5"/>
    </row>
    <row r="32" spans="1:116" x14ac:dyDescent="0.25">
      <c r="A32" s="2">
        <v>1</v>
      </c>
      <c r="B32" s="3">
        <v>0.9</v>
      </c>
      <c r="C32" s="61">
        <f>BI38</f>
        <v>713.55193737203433</v>
      </c>
      <c r="D32" s="58">
        <f>BK38</f>
        <v>4.1599999999999998E-2</v>
      </c>
      <c r="E32" s="58">
        <f t="shared" si="24"/>
        <v>0.88939999999999997</v>
      </c>
      <c r="F32" s="58">
        <f t="shared" si="24"/>
        <v>6.9000000000000006E-2</v>
      </c>
      <c r="G32" s="68">
        <f>BN38</f>
        <v>7.3648863239477986</v>
      </c>
      <c r="H32" s="68">
        <f>BO38</f>
        <v>19.19425826398874</v>
      </c>
      <c r="J32" s="2">
        <v>1</v>
      </c>
      <c r="K32" s="3">
        <v>0.9</v>
      </c>
      <c r="L32" s="61">
        <f t="shared" ref="L32:L35" si="26">BY38</f>
        <v>702.31846793891009</v>
      </c>
      <c r="M32" s="58">
        <f t="shared" ref="M32:M35" si="27">CA38</f>
        <v>4.2700000000000002E-2</v>
      </c>
      <c r="N32" s="58">
        <f t="shared" si="25"/>
        <v>0.88939999999999997</v>
      </c>
      <c r="O32" s="58">
        <f t="shared" si="25"/>
        <v>6.7900000000000002E-2</v>
      </c>
      <c r="P32" s="68">
        <f>CD38</f>
        <v>7.9889451538546332</v>
      </c>
      <c r="Q32" s="68">
        <f>CE38</f>
        <v>21.535607434500577</v>
      </c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x14ac:dyDescent="0.25">
      <c r="A33" s="2">
        <v>2</v>
      </c>
      <c r="B33" s="3">
        <v>0.92</v>
      </c>
      <c r="C33" s="61">
        <f>BI39</f>
        <v>741.39129333314997</v>
      </c>
      <c r="D33" s="58">
        <f>BK39</f>
        <v>4.02E-2</v>
      </c>
      <c r="E33" s="58">
        <f t="shared" si="24"/>
        <v>0.87529999999999997</v>
      </c>
      <c r="F33" s="58">
        <f t="shared" si="24"/>
        <v>8.4500000000000006E-2</v>
      </c>
      <c r="G33" s="68">
        <f t="shared" ref="G33:H35" si="28">BN39</f>
        <v>7.0809656706803965</v>
      </c>
      <c r="H33" s="68">
        <f t="shared" si="28"/>
        <v>15.816746314263082</v>
      </c>
      <c r="J33" s="2">
        <v>2</v>
      </c>
      <c r="K33" s="3">
        <v>0.92</v>
      </c>
      <c r="L33" s="61">
        <f t="shared" si="26"/>
        <v>715.15992081545596</v>
      </c>
      <c r="M33" s="58">
        <f t="shared" si="27"/>
        <v>4.41E-2</v>
      </c>
      <c r="N33" s="58">
        <f t="shared" si="25"/>
        <v>0.87529999999999997</v>
      </c>
      <c r="O33" s="58">
        <f t="shared" si="25"/>
        <v>8.0600000000000005E-2</v>
      </c>
      <c r="P33" s="68">
        <f t="shared" ref="P33:Q35" si="29">CD39</f>
        <v>7.7285503572618524</v>
      </c>
      <c r="Q33" s="68">
        <f t="shared" si="29"/>
        <v>17.204160078729728</v>
      </c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  <c r="AL33" s="4" t="s">
        <v>34</v>
      </c>
      <c r="AM33" s="5"/>
      <c r="AN33" s="5"/>
      <c r="AO33" s="5"/>
      <c r="AP33" s="5"/>
      <c r="AQ33" s="5"/>
      <c r="AR33" s="5"/>
      <c r="AS33" s="5"/>
      <c r="AT33" s="5"/>
      <c r="AU33" s="6" t="s">
        <v>6</v>
      </c>
      <c r="AV33" s="5"/>
      <c r="AW33" s="5"/>
      <c r="AX33" s="5"/>
      <c r="AY33" s="5"/>
      <c r="AZ33" s="5"/>
      <c r="BB33" s="4" t="s">
        <v>34</v>
      </c>
      <c r="BC33" s="5"/>
      <c r="BD33" s="5"/>
      <c r="BE33" s="5"/>
      <c r="BF33" s="5"/>
      <c r="BG33" s="5"/>
      <c r="BH33" s="5"/>
      <c r="BI33" s="5"/>
      <c r="BJ33" s="5"/>
      <c r="BK33" s="6" t="s">
        <v>6</v>
      </c>
      <c r="BL33" s="5"/>
      <c r="BM33" s="5"/>
      <c r="BN33" s="5"/>
      <c r="BO33" s="5"/>
      <c r="BP33" s="5"/>
      <c r="BR33" s="4" t="s">
        <v>34</v>
      </c>
      <c r="BS33" s="5"/>
      <c r="BT33" s="5"/>
      <c r="BU33" s="5"/>
      <c r="BV33" s="5"/>
      <c r="BW33" s="5"/>
      <c r="BX33" s="5"/>
      <c r="BY33" s="5"/>
      <c r="BZ33" s="5"/>
      <c r="CA33" s="6" t="s">
        <v>6</v>
      </c>
      <c r="CB33" s="5"/>
      <c r="CC33" s="5"/>
      <c r="CD33" s="5"/>
      <c r="CE33" s="5"/>
      <c r="CF33" s="5"/>
      <c r="CH33" s="4"/>
      <c r="CI33" s="5"/>
      <c r="CJ33" s="5"/>
      <c r="CK33" s="5"/>
      <c r="CL33" s="5"/>
      <c r="CM33" s="5"/>
      <c r="CN33" s="5"/>
      <c r="CO33" s="5"/>
      <c r="CP33" s="5"/>
      <c r="CQ33" s="6"/>
      <c r="CR33" s="5"/>
      <c r="CS33" s="5"/>
      <c r="CT33" s="5"/>
      <c r="CU33" s="5"/>
      <c r="CV33" s="5"/>
      <c r="CX33" s="4" t="s">
        <v>34</v>
      </c>
      <c r="CY33" s="5"/>
      <c r="CZ33" s="5"/>
      <c r="DA33" s="5"/>
      <c r="DB33" s="5"/>
      <c r="DC33" s="5"/>
      <c r="DD33" s="5"/>
      <c r="DE33" s="5"/>
      <c r="DF33" s="5"/>
      <c r="DG33" s="6" t="s">
        <v>6</v>
      </c>
      <c r="DH33" s="5"/>
      <c r="DI33" s="5"/>
      <c r="DJ33" s="5"/>
      <c r="DK33" s="5"/>
      <c r="DL33" s="5"/>
    </row>
    <row r="34" spans="1:116" x14ac:dyDescent="0.25">
      <c r="A34" s="2">
        <v>3</v>
      </c>
      <c r="B34" s="3">
        <v>0.95</v>
      </c>
      <c r="C34" s="61">
        <f>BI40</f>
        <v>603.49953203783639</v>
      </c>
      <c r="D34" s="58">
        <f>BK40</f>
        <v>6.6199999999999995E-2</v>
      </c>
      <c r="E34" s="58">
        <f t="shared" si="24"/>
        <v>0.82120000000000004</v>
      </c>
      <c r="F34" s="58">
        <f t="shared" si="24"/>
        <v>0.11260000000000001</v>
      </c>
      <c r="G34" s="68">
        <f t="shared" si="28"/>
        <v>7.6212515517084265</v>
      </c>
      <c r="H34" s="68">
        <f t="shared" si="28"/>
        <v>14.219808159510102</v>
      </c>
      <c r="J34" s="2">
        <v>3</v>
      </c>
      <c r="K34" s="3">
        <v>0.95</v>
      </c>
      <c r="L34" s="61">
        <f t="shared" si="26"/>
        <v>568.97755198084803</v>
      </c>
      <c r="M34" s="58">
        <f t="shared" si="27"/>
        <v>7.17E-2</v>
      </c>
      <c r="N34" s="58">
        <f t="shared" si="25"/>
        <v>0.82120000000000004</v>
      </c>
      <c r="O34" s="58">
        <f t="shared" si="25"/>
        <v>0.1071</v>
      </c>
      <c r="P34" s="68">
        <f t="shared" si="29"/>
        <v>8.3335316305154716</v>
      </c>
      <c r="Q34" s="68">
        <f t="shared" si="29"/>
        <v>15.22961718314161</v>
      </c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  <c r="AL34" s="8"/>
      <c r="AM34" s="9"/>
      <c r="AN34" s="9"/>
      <c r="AO34" s="10" t="s">
        <v>7</v>
      </c>
      <c r="AP34" s="10"/>
      <c r="AQ34" s="10"/>
      <c r="AR34" s="10"/>
      <c r="AS34" s="10"/>
      <c r="AT34" s="10"/>
      <c r="AU34" s="10"/>
      <c r="AV34" s="10"/>
      <c r="AW34" s="11"/>
      <c r="AX34" s="12"/>
      <c r="AY34" s="12" t="s">
        <v>8</v>
      </c>
      <c r="AZ34" s="12"/>
      <c r="BB34" s="8"/>
      <c r="BC34" s="9"/>
      <c r="BD34" s="9"/>
      <c r="BE34" s="10" t="s">
        <v>7</v>
      </c>
      <c r="BF34" s="10"/>
      <c r="BG34" s="10"/>
      <c r="BH34" s="10"/>
      <c r="BI34" s="10"/>
      <c r="BJ34" s="10"/>
      <c r="BK34" s="10"/>
      <c r="BL34" s="10"/>
      <c r="BM34" s="11"/>
      <c r="BN34" s="12"/>
      <c r="BO34" s="12" t="s">
        <v>8</v>
      </c>
      <c r="BP34" s="12"/>
      <c r="BR34" s="8"/>
      <c r="BS34" s="9"/>
      <c r="BT34" s="9"/>
      <c r="BU34" s="10" t="s">
        <v>7</v>
      </c>
      <c r="BV34" s="10"/>
      <c r="BW34" s="10"/>
      <c r="BX34" s="10"/>
      <c r="BY34" s="10"/>
      <c r="BZ34" s="10"/>
      <c r="CA34" s="10"/>
      <c r="CB34" s="10"/>
      <c r="CC34" s="11"/>
      <c r="CD34" s="12"/>
      <c r="CE34" s="12" t="s">
        <v>8</v>
      </c>
      <c r="CF34" s="12"/>
      <c r="CH34" s="8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1"/>
      <c r="CT34" s="12"/>
      <c r="CU34" s="12"/>
      <c r="CV34" s="12"/>
      <c r="CX34" s="8"/>
      <c r="CY34" s="9"/>
      <c r="CZ34" s="9"/>
      <c r="DA34" s="10" t="s">
        <v>7</v>
      </c>
      <c r="DB34" s="10"/>
      <c r="DC34" s="10"/>
      <c r="DD34" s="10"/>
      <c r="DE34" s="10"/>
      <c r="DF34" s="10"/>
      <c r="DG34" s="10"/>
      <c r="DH34" s="10"/>
      <c r="DI34" s="11"/>
      <c r="DJ34" s="12"/>
      <c r="DK34" s="12" t="s">
        <v>8</v>
      </c>
      <c r="DL34" s="12"/>
    </row>
    <row r="35" spans="1:116" x14ac:dyDescent="0.25">
      <c r="A35" s="2">
        <v>4</v>
      </c>
      <c r="B35" s="3">
        <v>0.98</v>
      </c>
      <c r="C35" s="61">
        <f>BI41</f>
        <v>561.50032769681457</v>
      </c>
      <c r="D35" s="58">
        <f>BK41</f>
        <v>9.4299999999999995E-2</v>
      </c>
      <c r="E35" s="58">
        <f t="shared" si="24"/>
        <v>0.8044</v>
      </c>
      <c r="F35" s="58">
        <f t="shared" si="24"/>
        <v>0.1013</v>
      </c>
      <c r="G35" s="68">
        <f t="shared" si="28"/>
        <v>8.7506559621140489</v>
      </c>
      <c r="H35" s="68">
        <f t="shared" si="28"/>
        <v>20.733575556218199</v>
      </c>
      <c r="J35" s="2">
        <v>4</v>
      </c>
      <c r="K35" s="3">
        <v>0.98</v>
      </c>
      <c r="L35" s="61">
        <f t="shared" si="26"/>
        <v>530.23565697425477</v>
      </c>
      <c r="M35" s="58">
        <f t="shared" si="27"/>
        <v>9.9699999999999997E-2</v>
      </c>
      <c r="N35" s="58">
        <f t="shared" si="25"/>
        <v>0.8044</v>
      </c>
      <c r="O35" s="58">
        <f t="shared" si="25"/>
        <v>9.5899999999999999E-2</v>
      </c>
      <c r="P35" s="68">
        <f t="shared" si="29"/>
        <v>9.5078743499030356</v>
      </c>
      <c r="Q35" s="68">
        <f t="shared" si="29"/>
        <v>22.559889326141136</v>
      </c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  <c r="AL35" s="8"/>
      <c r="AM35" s="13"/>
      <c r="AN35" s="14"/>
      <c r="AO35" s="9" t="s">
        <v>9</v>
      </c>
      <c r="AP35" s="15" t="s">
        <v>10</v>
      </c>
      <c r="AQ35" s="15" t="s">
        <v>11</v>
      </c>
      <c r="AR35" s="9"/>
      <c r="AS35" s="15" t="s">
        <v>12</v>
      </c>
      <c r="AT35" s="15" t="s">
        <v>13</v>
      </c>
      <c r="AU35" s="16" t="s">
        <v>14</v>
      </c>
      <c r="AV35" s="17" t="s">
        <v>15</v>
      </c>
      <c r="AW35" s="16" t="s">
        <v>14</v>
      </c>
      <c r="AX35" s="9" t="s">
        <v>16</v>
      </c>
      <c r="AY35" s="13"/>
      <c r="AZ35" s="13"/>
      <c r="BB35" s="8"/>
      <c r="BC35" s="13"/>
      <c r="BD35" s="14"/>
      <c r="BE35" s="9" t="s">
        <v>9</v>
      </c>
      <c r="BF35" s="15" t="s">
        <v>10</v>
      </c>
      <c r="BG35" s="15" t="s">
        <v>11</v>
      </c>
      <c r="BH35" s="9"/>
      <c r="BI35" s="15" t="s">
        <v>12</v>
      </c>
      <c r="BJ35" s="15" t="s">
        <v>13</v>
      </c>
      <c r="BK35" s="16" t="s">
        <v>14</v>
      </c>
      <c r="BL35" s="17" t="s">
        <v>15</v>
      </c>
      <c r="BM35" s="16" t="s">
        <v>14</v>
      </c>
      <c r="BN35" s="9" t="s">
        <v>16</v>
      </c>
      <c r="BO35" s="13"/>
      <c r="BP35" s="13"/>
      <c r="BR35" s="8"/>
      <c r="BS35" s="13"/>
      <c r="BT35" s="14"/>
      <c r="BU35" s="9" t="s">
        <v>9</v>
      </c>
      <c r="BV35" s="15" t="s">
        <v>10</v>
      </c>
      <c r="BW35" s="15" t="s">
        <v>11</v>
      </c>
      <c r="BX35" s="9"/>
      <c r="BY35" s="15" t="s">
        <v>12</v>
      </c>
      <c r="BZ35" s="15" t="s">
        <v>13</v>
      </c>
      <c r="CA35" s="16" t="s">
        <v>14</v>
      </c>
      <c r="CB35" s="17" t="s">
        <v>15</v>
      </c>
      <c r="CC35" s="16" t="s">
        <v>14</v>
      </c>
      <c r="CD35" s="9" t="s">
        <v>16</v>
      </c>
      <c r="CE35" s="13"/>
      <c r="CF35" s="13"/>
      <c r="CH35" s="8"/>
      <c r="CI35" s="13"/>
      <c r="CJ35" s="14"/>
      <c r="CK35" s="9"/>
      <c r="CL35" s="15"/>
      <c r="CM35" s="15"/>
      <c r="CN35" s="9"/>
      <c r="CO35" s="15"/>
      <c r="CP35" s="15"/>
      <c r="CQ35" s="16"/>
      <c r="CR35" s="17"/>
      <c r="CS35" s="16"/>
      <c r="CT35" s="9"/>
      <c r="CU35" s="13"/>
      <c r="CV35" s="13"/>
      <c r="CX35" s="8"/>
      <c r="CY35" s="13"/>
      <c r="CZ35" s="14"/>
      <c r="DA35" s="9" t="s">
        <v>9</v>
      </c>
      <c r="DB35" s="15" t="s">
        <v>10</v>
      </c>
      <c r="DC35" s="15" t="s">
        <v>11</v>
      </c>
      <c r="DD35" s="9"/>
      <c r="DE35" s="15" t="s">
        <v>12</v>
      </c>
      <c r="DF35" s="15" t="s">
        <v>13</v>
      </c>
      <c r="DG35" s="16" t="s">
        <v>14</v>
      </c>
      <c r="DH35" s="17" t="s">
        <v>15</v>
      </c>
      <c r="DI35" s="16" t="s">
        <v>14</v>
      </c>
      <c r="DJ35" s="9" t="s">
        <v>16</v>
      </c>
      <c r="DK35" s="13"/>
      <c r="DL35" s="13"/>
    </row>
    <row r="36" spans="1:116" x14ac:dyDescent="0.25">
      <c r="C36" s="64">
        <f t="shared" ref="C36:G39" si="30">(C32-C20)/C20</f>
        <v>0.10874616982355549</v>
      </c>
      <c r="D36" s="64">
        <f t="shared" si="30"/>
        <v>-0.49072500000000008</v>
      </c>
      <c r="E36" s="64"/>
      <c r="F36" s="64"/>
      <c r="G36" s="64">
        <f t="shared" si="30"/>
        <v>0.50150912193160013</v>
      </c>
      <c r="H36" s="64">
        <f t="shared" ref="H36" si="31">(H32-H20)/H20</f>
        <v>0.3623106033349151</v>
      </c>
      <c r="L36" s="64">
        <f>(L32-C20)/C20</f>
        <v>9.1291145801509252E-2</v>
      </c>
      <c r="M36" s="64">
        <f>(M32-D20)/D20</f>
        <v>-0.47725859375000002</v>
      </c>
      <c r="N36" s="64"/>
      <c r="O36" s="64"/>
      <c r="P36" s="64">
        <f t="shared" ref="P36:Q39" si="32">(P32-G20)/G20</f>
        <v>0.62873851618310528</v>
      </c>
      <c r="Q36" s="64">
        <f t="shared" si="32"/>
        <v>0.52848763175814562</v>
      </c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  <c r="AL36" s="18"/>
      <c r="AM36" s="19" t="s">
        <v>17</v>
      </c>
      <c r="AN36" s="20" t="s">
        <v>18</v>
      </c>
      <c r="AO36" s="19" t="s">
        <v>19</v>
      </c>
      <c r="AP36" s="21" t="s">
        <v>20</v>
      </c>
      <c r="AQ36" s="21" t="s">
        <v>21</v>
      </c>
      <c r="AR36" s="19" t="s">
        <v>12</v>
      </c>
      <c r="AS36" s="21" t="s">
        <v>22</v>
      </c>
      <c r="AT36" s="21" t="s">
        <v>22</v>
      </c>
      <c r="AU36" s="22" t="s">
        <v>23</v>
      </c>
      <c r="AV36" s="22" t="s">
        <v>24</v>
      </c>
      <c r="AW36" s="22" t="s">
        <v>25</v>
      </c>
      <c r="AX36" s="19" t="s">
        <v>26</v>
      </c>
      <c r="AY36" s="19" t="s">
        <v>27</v>
      </c>
      <c r="AZ36" s="19" t="s">
        <v>28</v>
      </c>
      <c r="BB36" s="18"/>
      <c r="BC36" s="19" t="s">
        <v>17</v>
      </c>
      <c r="BD36" s="20" t="s">
        <v>18</v>
      </c>
      <c r="BE36" s="19" t="s">
        <v>19</v>
      </c>
      <c r="BF36" s="21" t="s">
        <v>20</v>
      </c>
      <c r="BG36" s="21" t="s">
        <v>21</v>
      </c>
      <c r="BH36" s="19" t="s">
        <v>12</v>
      </c>
      <c r="BI36" s="21" t="s">
        <v>22</v>
      </c>
      <c r="BJ36" s="21" t="s">
        <v>22</v>
      </c>
      <c r="BK36" s="22" t="s">
        <v>23</v>
      </c>
      <c r="BL36" s="22" t="s">
        <v>24</v>
      </c>
      <c r="BM36" s="22" t="s">
        <v>25</v>
      </c>
      <c r="BN36" s="19" t="s">
        <v>26</v>
      </c>
      <c r="BO36" s="19" t="s">
        <v>27</v>
      </c>
      <c r="BP36" s="19" t="s">
        <v>28</v>
      </c>
      <c r="BR36" s="18"/>
      <c r="BS36" s="19" t="s">
        <v>17</v>
      </c>
      <c r="BT36" s="20" t="s">
        <v>18</v>
      </c>
      <c r="BU36" s="19" t="s">
        <v>19</v>
      </c>
      <c r="BV36" s="21" t="s">
        <v>20</v>
      </c>
      <c r="BW36" s="21" t="s">
        <v>21</v>
      </c>
      <c r="BX36" s="19" t="s">
        <v>12</v>
      </c>
      <c r="BY36" s="21" t="s">
        <v>22</v>
      </c>
      <c r="BZ36" s="21" t="s">
        <v>22</v>
      </c>
      <c r="CA36" s="22" t="s">
        <v>23</v>
      </c>
      <c r="CB36" s="22" t="s">
        <v>24</v>
      </c>
      <c r="CC36" s="22" t="s">
        <v>25</v>
      </c>
      <c r="CD36" s="19" t="s">
        <v>26</v>
      </c>
      <c r="CE36" s="19" t="s">
        <v>27</v>
      </c>
      <c r="CF36" s="19" t="s">
        <v>28</v>
      </c>
      <c r="CH36" s="18"/>
      <c r="CI36" s="19"/>
      <c r="CJ36" s="20"/>
      <c r="CK36" s="19"/>
      <c r="CL36" s="21"/>
      <c r="CM36" s="21"/>
      <c r="CN36" s="19"/>
      <c r="CO36" s="21"/>
      <c r="CP36" s="21"/>
      <c r="CQ36" s="22"/>
      <c r="CR36" s="22"/>
      <c r="CS36" s="22"/>
      <c r="CT36" s="19"/>
      <c r="CU36" s="19"/>
      <c r="CV36" s="19"/>
      <c r="CX36" s="18"/>
      <c r="CY36" s="19" t="s">
        <v>17</v>
      </c>
      <c r="CZ36" s="20" t="s">
        <v>18</v>
      </c>
      <c r="DA36" s="19" t="s">
        <v>19</v>
      </c>
      <c r="DB36" s="21" t="s">
        <v>20</v>
      </c>
      <c r="DC36" s="21" t="s">
        <v>21</v>
      </c>
      <c r="DD36" s="19" t="s">
        <v>12</v>
      </c>
      <c r="DE36" s="21" t="s">
        <v>22</v>
      </c>
      <c r="DF36" s="21" t="s">
        <v>22</v>
      </c>
      <c r="DG36" s="22" t="s">
        <v>23</v>
      </c>
      <c r="DH36" s="22" t="s">
        <v>24</v>
      </c>
      <c r="DI36" s="22" t="s">
        <v>25</v>
      </c>
      <c r="DJ36" s="19" t="s">
        <v>26</v>
      </c>
      <c r="DK36" s="19" t="s">
        <v>27</v>
      </c>
      <c r="DL36" s="19" t="s">
        <v>28</v>
      </c>
    </row>
    <row r="37" spans="1:116" x14ac:dyDescent="0.25">
      <c r="C37" s="64">
        <f t="shared" si="30"/>
        <v>0.11344080504465946</v>
      </c>
      <c r="D37" s="64">
        <f t="shared" si="30"/>
        <v>-0.46915674157303372</v>
      </c>
      <c r="E37" s="64"/>
      <c r="F37" s="64"/>
      <c r="G37" s="64">
        <f t="shared" si="30"/>
        <v>0.45706646846695137</v>
      </c>
      <c r="H37" s="64">
        <f t="shared" ref="H37" si="33">(H33-H21)/H21</f>
        <v>0.38617590048718903</v>
      </c>
      <c r="L37" s="64">
        <f t="shared" ref="L37:L39" si="34">(L33-C21)/C21</f>
        <v>7.4045844790650725E-2</v>
      </c>
      <c r="M37" s="64">
        <f>(M33-D21)/D21</f>
        <v>-0.41765702247191011</v>
      </c>
      <c r="N37" s="64"/>
      <c r="O37" s="64"/>
      <c r="P37" s="64">
        <f t="shared" si="32"/>
        <v>0.5903214475466414</v>
      </c>
      <c r="Q37" s="64">
        <f t="shared" si="32"/>
        <v>0.50776851416991531</v>
      </c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  <c r="AL37" s="9" t="s">
        <v>29</v>
      </c>
      <c r="AM37" s="23">
        <v>0</v>
      </c>
      <c r="AN37" s="24" t="s">
        <v>39</v>
      </c>
      <c r="AO37" s="25">
        <v>1954.5713886711542</v>
      </c>
      <c r="AP37" s="26">
        <v>452.25344136334149</v>
      </c>
      <c r="AQ37" s="26">
        <v>7143.3023244407941</v>
      </c>
      <c r="AR37" s="27">
        <v>9097.8737131119087</v>
      </c>
      <c r="AS37" s="28" t="s">
        <v>30</v>
      </c>
      <c r="AT37" s="28" t="s">
        <v>30</v>
      </c>
      <c r="AU37" s="29" t="s">
        <v>30</v>
      </c>
      <c r="AV37" s="30">
        <v>1</v>
      </c>
      <c r="AW37" s="29" t="s">
        <v>30</v>
      </c>
      <c r="AX37" s="31"/>
      <c r="AY37" s="31"/>
      <c r="AZ37" s="31"/>
      <c r="BB37" s="9" t="s">
        <v>29</v>
      </c>
      <c r="BC37" s="23">
        <v>0</v>
      </c>
      <c r="BD37" s="24" t="s">
        <v>39</v>
      </c>
      <c r="BE37" s="25">
        <v>2447.8429069122321</v>
      </c>
      <c r="BF37" s="26">
        <v>344.19943574115979</v>
      </c>
      <c r="BG37" s="26">
        <v>5800.0908408382911</v>
      </c>
      <c r="BH37" s="27">
        <v>8247.9337477504214</v>
      </c>
      <c r="BI37" s="28" t="s">
        <v>30</v>
      </c>
      <c r="BJ37" s="28" t="s">
        <v>30</v>
      </c>
      <c r="BK37" s="29" t="s">
        <v>30</v>
      </c>
      <c r="BL37" s="30">
        <v>1</v>
      </c>
      <c r="BM37" s="29" t="s">
        <v>30</v>
      </c>
      <c r="BN37" s="31"/>
      <c r="BO37" s="31"/>
      <c r="BP37" s="31"/>
      <c r="BR37" s="9" t="s">
        <v>29</v>
      </c>
      <c r="BS37" s="23">
        <v>0</v>
      </c>
      <c r="BT37" s="24" t="s">
        <v>39</v>
      </c>
      <c r="BU37" s="25">
        <v>2447.8429069122321</v>
      </c>
      <c r="BV37" s="26">
        <v>321.32361166364217</v>
      </c>
      <c r="BW37" s="26">
        <v>5342.5452585319763</v>
      </c>
      <c r="BX37" s="27">
        <v>7790.3881654440938</v>
      </c>
      <c r="BY37" s="28" t="s">
        <v>30</v>
      </c>
      <c r="BZ37" s="28" t="s">
        <v>30</v>
      </c>
      <c r="CA37" s="29" t="s">
        <v>30</v>
      </c>
      <c r="CB37" s="30">
        <v>1</v>
      </c>
      <c r="CC37" s="29" t="s">
        <v>30</v>
      </c>
      <c r="CD37" s="31"/>
      <c r="CE37" s="31"/>
      <c r="CF37" s="31"/>
      <c r="CH37" s="9"/>
      <c r="CI37" s="23"/>
      <c r="CJ37" s="24"/>
      <c r="CK37" s="25"/>
      <c r="CL37" s="26"/>
      <c r="CM37" s="26"/>
      <c r="CN37" s="27"/>
      <c r="CO37" s="28"/>
      <c r="CP37" s="28"/>
      <c r="CQ37" s="29"/>
      <c r="CR37" s="30"/>
      <c r="CS37" s="29"/>
      <c r="CT37" s="31"/>
      <c r="CU37" s="31"/>
      <c r="CV37" s="31"/>
      <c r="CX37" s="9" t="s">
        <v>29</v>
      </c>
      <c r="CY37" s="23">
        <v>0</v>
      </c>
      <c r="CZ37" s="24" t="s">
        <v>39</v>
      </c>
      <c r="DA37" s="25">
        <v>2442.5368950206766</v>
      </c>
      <c r="DB37" s="26">
        <v>252.2806965642844</v>
      </c>
      <c r="DC37" s="26">
        <v>4209.1452027759469</v>
      </c>
      <c r="DD37" s="27">
        <v>6651.6820977965872</v>
      </c>
      <c r="DE37" s="28" t="s">
        <v>30</v>
      </c>
      <c r="DF37" s="28" t="s">
        <v>30</v>
      </c>
      <c r="DG37" s="29" t="s">
        <v>30</v>
      </c>
      <c r="DH37" s="30">
        <v>1</v>
      </c>
      <c r="DI37" s="29" t="s">
        <v>30</v>
      </c>
      <c r="DJ37" s="31"/>
      <c r="DK37" s="31"/>
      <c r="DL37" s="31"/>
    </row>
    <row r="38" spans="1:116" x14ac:dyDescent="0.25">
      <c r="C38" s="64">
        <f t="shared" si="30"/>
        <v>7.7265491864103628E-2</v>
      </c>
      <c r="D38" s="64">
        <f t="shared" si="30"/>
        <v>-0.42897944954128447</v>
      </c>
      <c r="E38" s="64"/>
      <c r="F38" s="64"/>
      <c r="G38" s="64">
        <f t="shared" si="30"/>
        <v>0.38949106426721963</v>
      </c>
      <c r="H38" s="64">
        <f t="shared" ref="H38" si="35">(H34-H22)/H22</f>
        <v>0.29892672907910994</v>
      </c>
      <c r="L38" s="64">
        <f t="shared" si="34"/>
        <v>1.5642680491512951E-2</v>
      </c>
      <c r="M38" s="64">
        <f>(M34-D22)/D22</f>
        <v>-0.38153816513761468</v>
      </c>
      <c r="N38" s="64"/>
      <c r="O38" s="64"/>
      <c r="P38" s="64">
        <f t="shared" si="32"/>
        <v>0.51935251786745951</v>
      </c>
      <c r="Q38" s="64">
        <f t="shared" si="32"/>
        <v>0.39116903764942706</v>
      </c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2075.8623641274066</v>
      </c>
      <c r="Z38" s="33">
        <v>450.87260640106547</v>
      </c>
      <c r="AA38" s="33">
        <v>7402.7401091851261</v>
      </c>
      <c r="AB38" s="34">
        <v>9478.602473312525</v>
      </c>
      <c r="AC38" s="35">
        <v>643.56654101054357</v>
      </c>
      <c r="AD38" s="35">
        <v>284.87394183718789</v>
      </c>
      <c r="AE38" s="36">
        <v>8.1684747925973203E-2</v>
      </c>
      <c r="AF38" s="36">
        <v>0.74005530738140823</v>
      </c>
      <c r="AG38" s="36">
        <v>0.1782599446926186</v>
      </c>
      <c r="AH38" s="37">
        <v>4.9049893979154255</v>
      </c>
      <c r="AI38" s="37">
        <v>14.089487534635269</v>
      </c>
      <c r="AJ38" s="37">
        <v>6.1629879790185829</v>
      </c>
      <c r="AL38" s="9" t="s">
        <v>29</v>
      </c>
      <c r="AM38" s="23">
        <v>1</v>
      </c>
      <c r="AN38" s="24" t="s">
        <v>40</v>
      </c>
      <c r="AO38" s="32">
        <v>2074.8837758573954</v>
      </c>
      <c r="AP38" s="33">
        <v>427.62343931099593</v>
      </c>
      <c r="AQ38" s="33">
        <v>6755.366523884466</v>
      </c>
      <c r="AR38" s="34">
        <v>8830.2502997418705</v>
      </c>
      <c r="AS38" s="35">
        <v>647.77723249590179</v>
      </c>
      <c r="AT38" s="35">
        <v>267.62341337003818</v>
      </c>
      <c r="AU38" s="36">
        <v>8.53009997872793E-2</v>
      </c>
      <c r="AV38" s="36">
        <v>0.74005530738140823</v>
      </c>
      <c r="AW38" s="36">
        <v>0.17464369283131248</v>
      </c>
      <c r="AX38" s="37">
        <v>4.8847899781146671</v>
      </c>
      <c r="AY38" s="37">
        <v>14.482348877207357</v>
      </c>
      <c r="AZ38" s="37">
        <v>5.6310293628350614</v>
      </c>
      <c r="BB38" s="9" t="s">
        <v>29</v>
      </c>
      <c r="BC38" s="23">
        <v>1</v>
      </c>
      <c r="BD38" s="24" t="s">
        <v>40</v>
      </c>
      <c r="BE38" s="32">
        <v>2515.538476231437</v>
      </c>
      <c r="BF38" s="33">
        <v>335.00777054205349</v>
      </c>
      <c r="BG38" s="33">
        <v>5643.5999973147063</v>
      </c>
      <c r="BH38" s="34">
        <v>8159.1384735459942</v>
      </c>
      <c r="BI38" s="35">
        <v>713.55193737203433</v>
      </c>
      <c r="BJ38" s="35">
        <v>88.795274204427187</v>
      </c>
      <c r="BK38" s="36">
        <v>4.1599999999999998E-2</v>
      </c>
      <c r="BL38" s="36">
        <v>0.88939999999999997</v>
      </c>
      <c r="BM38" s="36">
        <v>6.9000000000000006E-2</v>
      </c>
      <c r="BN38" s="37">
        <v>7.3648863239477986</v>
      </c>
      <c r="BO38" s="37">
        <v>19.19425826398874</v>
      </c>
      <c r="BP38" s="37">
        <v>5.1684744926361201</v>
      </c>
      <c r="BR38" s="9" t="s">
        <v>29</v>
      </c>
      <c r="BS38" s="23">
        <v>1</v>
      </c>
      <c r="BT38" s="24" t="s">
        <v>40</v>
      </c>
      <c r="BU38" s="32">
        <v>2515.4028993569</v>
      </c>
      <c r="BV38" s="33">
        <v>312.86692668914708</v>
      </c>
      <c r="BW38" s="33">
        <v>5191.92046216783</v>
      </c>
      <c r="BX38" s="34">
        <v>7707.3233615246045</v>
      </c>
      <c r="BY38" s="35">
        <v>702.31846793891009</v>
      </c>
      <c r="BZ38" s="35">
        <v>83.06480391948935</v>
      </c>
      <c r="CA38" s="36">
        <v>4.2700000000000002E-2</v>
      </c>
      <c r="CB38" s="36">
        <v>0.88939999999999997</v>
      </c>
      <c r="CC38" s="36">
        <v>6.7900000000000002E-2</v>
      </c>
      <c r="CD38" s="37">
        <v>7.9889451538546332</v>
      </c>
      <c r="CE38" s="37">
        <v>21.535607434500577</v>
      </c>
      <c r="CF38" s="37">
        <v>5.8441906922438331</v>
      </c>
      <c r="CH38" s="9"/>
      <c r="CI38" s="23"/>
      <c r="CJ38" s="24"/>
      <c r="CK38" s="32"/>
      <c r="CL38" s="33"/>
      <c r="CM38" s="33"/>
      <c r="CN38" s="34"/>
      <c r="CO38" s="35"/>
      <c r="CP38" s="35"/>
      <c r="CQ38" s="36"/>
      <c r="CR38" s="36"/>
      <c r="CS38" s="36"/>
      <c r="CT38" s="37"/>
      <c r="CU38" s="37"/>
      <c r="CV38" s="37"/>
      <c r="CX38" s="9" t="s">
        <v>29</v>
      </c>
      <c r="CY38" s="23">
        <v>1</v>
      </c>
      <c r="CZ38" s="24" t="s">
        <v>40</v>
      </c>
      <c r="DA38" s="32">
        <v>2481.9382652163204</v>
      </c>
      <c r="DB38" s="33">
        <v>248.75668806777935</v>
      </c>
      <c r="DC38" s="33">
        <v>4154.4612219144246</v>
      </c>
      <c r="DD38" s="34">
        <v>6636.3994871306622</v>
      </c>
      <c r="DE38" s="35">
        <v>224.64946032605602</v>
      </c>
      <c r="DF38" s="35">
        <v>15.282610665924949</v>
      </c>
      <c r="DG38" s="36">
        <v>3.4200000000000001E-2</v>
      </c>
      <c r="DH38" s="36">
        <v>0.90990000000000004</v>
      </c>
      <c r="DI38" s="36">
        <v>5.5899999999999998E-2</v>
      </c>
      <c r="DJ38" s="37">
        <v>11.180838591825253</v>
      </c>
      <c r="DK38" s="37">
        <v>26.384696942476229</v>
      </c>
      <c r="DL38" s="37">
        <v>0.15842606252148622</v>
      </c>
    </row>
    <row r="39" spans="1:116" x14ac:dyDescent="0.25">
      <c r="C39" s="64">
        <f t="shared" si="30"/>
        <v>-1.2899182358718403E-2</v>
      </c>
      <c r="D39" s="64">
        <f t="shared" si="30"/>
        <v>-0.36941066856330024</v>
      </c>
      <c r="E39" s="64"/>
      <c r="F39" s="64"/>
      <c r="G39" s="64">
        <f t="shared" si="30"/>
        <v>0.39375381028604051</v>
      </c>
      <c r="H39" s="64">
        <f t="shared" ref="H39" si="36">(H35-H23)/H23</f>
        <v>0.64887710575521262</v>
      </c>
      <c r="L39" s="64">
        <f t="shared" si="34"/>
        <v>-6.7861540368575168E-2</v>
      </c>
      <c r="M39" s="64">
        <f>(M35-D23)/D23</f>
        <v>-0.33330056899004273</v>
      </c>
      <c r="N39" s="64"/>
      <c r="O39" s="64"/>
      <c r="P39" s="64">
        <f t="shared" si="32"/>
        <v>0.51435917036062251</v>
      </c>
      <c r="Q39" s="64">
        <f t="shared" si="32"/>
        <v>0.79411818850942595</v>
      </c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2095.5133803399167</v>
      </c>
      <c r="Z39" s="33">
        <v>446.59873213849357</v>
      </c>
      <c r="AA39" s="33">
        <v>7330.5835226521094</v>
      </c>
      <c r="AB39" s="34">
        <v>9426.0969029920325</v>
      </c>
      <c r="AC39" s="35">
        <v>665.85604728525573</v>
      </c>
      <c r="AD39" s="35">
        <v>337.37951215768044</v>
      </c>
      <c r="AE39" s="36">
        <v>7.572856838970432E-2</v>
      </c>
      <c r="AF39" s="36">
        <v>0.70261646458200377</v>
      </c>
      <c r="AG39" s="36">
        <v>0.22165496702829185</v>
      </c>
      <c r="AH39" s="37">
        <v>4.8597410097087854</v>
      </c>
      <c r="AI39" s="37">
        <v>11.410345763985715</v>
      </c>
      <c r="AJ39" s="37">
        <v>5.5186624753891271</v>
      </c>
      <c r="AL39" s="9" t="s">
        <v>29</v>
      </c>
      <c r="AM39" s="23">
        <v>2</v>
      </c>
      <c r="AN39" s="24" t="s">
        <v>41</v>
      </c>
      <c r="AO39" s="32">
        <v>2093.8720061816321</v>
      </c>
      <c r="AP39" s="33">
        <v>423.78581907350201</v>
      </c>
      <c r="AQ39" s="33">
        <v>6691.1926279331328</v>
      </c>
      <c r="AR39" s="34">
        <v>8785.0646341147694</v>
      </c>
      <c r="AS39" s="35">
        <v>654.36115370417076</v>
      </c>
      <c r="AT39" s="35">
        <v>312.8090789971393</v>
      </c>
      <c r="AU39" s="36">
        <v>7.8919378855562647E-2</v>
      </c>
      <c r="AV39" s="36">
        <v>0.70261646458200377</v>
      </c>
      <c r="AW39" s="36">
        <v>0.21846415656243354</v>
      </c>
      <c r="AX39" s="37">
        <v>4.8933000477597437</v>
      </c>
      <c r="AY39" s="37">
        <v>11.305960517069662</v>
      </c>
      <c r="AZ39" s="37">
        <v>5.2710568880902704</v>
      </c>
      <c r="BB39" s="9" t="s">
        <v>29</v>
      </c>
      <c r="BC39" s="23">
        <v>2</v>
      </c>
      <c r="BD39" s="24" t="s">
        <v>41</v>
      </c>
      <c r="BE39" s="32">
        <v>2523.9649223443284</v>
      </c>
      <c r="BF39" s="33">
        <v>333.44920491497618</v>
      </c>
      <c r="BG39" s="33">
        <v>5616.8295876501434</v>
      </c>
      <c r="BH39" s="34">
        <v>8140.7945099943445</v>
      </c>
      <c r="BI39" s="35">
        <v>741.39129333314997</v>
      </c>
      <c r="BJ39" s="35">
        <v>107.13923775607691</v>
      </c>
      <c r="BK39" s="36">
        <v>4.02E-2</v>
      </c>
      <c r="BL39" s="36">
        <v>0.87529999999999997</v>
      </c>
      <c r="BM39" s="36">
        <v>8.4500000000000006E-2</v>
      </c>
      <c r="BN39" s="37">
        <v>7.0809656706803965</v>
      </c>
      <c r="BO39" s="37">
        <v>15.816746314263082</v>
      </c>
      <c r="BP39" s="37">
        <v>5.7127680796047251</v>
      </c>
      <c r="BR39" s="9" t="s">
        <v>29</v>
      </c>
      <c r="BS39" s="23">
        <v>2</v>
      </c>
      <c r="BT39" s="24" t="s">
        <v>41</v>
      </c>
      <c r="BU39" s="32">
        <v>2523.8565964059803</v>
      </c>
      <c r="BV39" s="33">
        <v>311.48817215947633</v>
      </c>
      <c r="BW39" s="33">
        <v>5167.8625107889302</v>
      </c>
      <c r="BX39" s="34">
        <v>7691.7191071948009</v>
      </c>
      <c r="BY39" s="35">
        <v>715.15992081545596</v>
      </c>
      <c r="BZ39" s="35">
        <v>98.669058249292902</v>
      </c>
      <c r="CA39" s="36">
        <v>4.41E-2</v>
      </c>
      <c r="CB39" s="36">
        <v>0.87529999999999997</v>
      </c>
      <c r="CC39" s="36">
        <v>8.0600000000000005E-2</v>
      </c>
      <c r="CD39" s="37">
        <v>7.7285503572618524</v>
      </c>
      <c r="CE39" s="37">
        <v>17.204160078729728</v>
      </c>
      <c r="CF39" s="37">
        <v>6.4070826574714825</v>
      </c>
      <c r="CH39" s="9"/>
      <c r="CI39" s="23"/>
      <c r="CJ39" s="24"/>
      <c r="CK39" s="32"/>
      <c r="CL39" s="33"/>
      <c r="CM39" s="33"/>
      <c r="CN39" s="34"/>
      <c r="CO39" s="35"/>
      <c r="CP39" s="35"/>
      <c r="CQ39" s="36"/>
      <c r="CR39" s="36"/>
      <c r="CS39" s="36"/>
      <c r="CT39" s="37"/>
      <c r="CU39" s="37"/>
      <c r="CV39" s="37"/>
      <c r="CX39" s="9" t="s">
        <v>29</v>
      </c>
      <c r="CY39" s="23">
        <v>2</v>
      </c>
      <c r="CZ39" s="24" t="s">
        <v>41</v>
      </c>
      <c r="DA39" s="32">
        <v>2488.860078036329</v>
      </c>
      <c r="DB39" s="33">
        <v>248.05520224594918</v>
      </c>
      <c r="DC39" s="33">
        <v>4143.0053509077425</v>
      </c>
      <c r="DD39" s="34">
        <v>6631.8654289440046</v>
      </c>
      <c r="DE39" s="35">
        <v>229.31542558694809</v>
      </c>
      <c r="DF39" s="35">
        <v>19.816668852582552</v>
      </c>
      <c r="DG39" s="36">
        <v>3.5700000000000003E-2</v>
      </c>
      <c r="DH39" s="36">
        <v>0.8982</v>
      </c>
      <c r="DI39" s="36">
        <v>6.6100000000000006E-2</v>
      </c>
      <c r="DJ39" s="37">
        <v>10.962784357476778</v>
      </c>
      <c r="DK39" s="37">
        <v>21.701986765362054</v>
      </c>
      <c r="DL39" s="37">
        <v>3.6630597020528395</v>
      </c>
    </row>
    <row r="40" spans="1:116" x14ac:dyDescent="0.25">
      <c r="A40" s="134" t="s">
        <v>67</v>
      </c>
      <c r="B40" s="134"/>
      <c r="C40" s="134"/>
      <c r="D40" s="134"/>
      <c r="E40" s="134"/>
      <c r="F40" s="134"/>
      <c r="G40" s="134"/>
      <c r="H40" s="134"/>
      <c r="J40" s="134" t="s">
        <v>67</v>
      </c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2148.4958686290543</v>
      </c>
      <c r="Z40" s="33">
        <v>440.24477115580703</v>
      </c>
      <c r="AA40" s="33">
        <v>7221.0967751413609</v>
      </c>
      <c r="AB40" s="34">
        <v>9369.5926437704529</v>
      </c>
      <c r="AC40" s="35">
        <v>560.21429869951453</v>
      </c>
      <c r="AD40" s="35">
        <v>393.88377137926</v>
      </c>
      <c r="AE40" s="36">
        <v>0.11593278025951925</v>
      </c>
      <c r="AF40" s="36">
        <v>0.5566900659434163</v>
      </c>
      <c r="AG40" s="36">
        <v>0.32737715379706445</v>
      </c>
      <c r="AH40" s="37">
        <v>5.4849230395933999</v>
      </c>
      <c r="AI40" s="37">
        <v>10.947352026231233</v>
      </c>
      <c r="AJ40" s="37">
        <v>7.7324758392779582</v>
      </c>
      <c r="AL40" s="9" t="s">
        <v>29</v>
      </c>
      <c r="AM40" s="23">
        <v>3</v>
      </c>
      <c r="AN40" s="24" t="s">
        <v>42</v>
      </c>
      <c r="AO40" s="32">
        <v>2146.0644253169294</v>
      </c>
      <c r="AP40" s="33">
        <v>417.24322568909122</v>
      </c>
      <c r="AQ40" s="33">
        <v>6584.2808702506436</v>
      </c>
      <c r="AR40" s="34">
        <v>8730.3452955675784</v>
      </c>
      <c r="AS40" s="35">
        <v>550.88758174767599</v>
      </c>
      <c r="AT40" s="35">
        <v>367.5284175443303</v>
      </c>
      <c r="AU40" s="36">
        <v>0.12188895979578813</v>
      </c>
      <c r="AV40" s="36">
        <v>0.5566900659434163</v>
      </c>
      <c r="AW40" s="36">
        <v>0.32142097426079558</v>
      </c>
      <c r="AX40" s="37">
        <v>5.4696331615750866</v>
      </c>
      <c r="AY40" s="37">
        <v>10.646770682953109</v>
      </c>
      <c r="AZ40" s="37">
        <v>7.7358419030336432</v>
      </c>
      <c r="BB40" s="9" t="s">
        <v>29</v>
      </c>
      <c r="BC40" s="23">
        <v>3</v>
      </c>
      <c r="BD40" s="24" t="s">
        <v>42</v>
      </c>
      <c r="BE40" s="32">
        <v>2547.4982255711548</v>
      </c>
      <c r="BF40" s="33">
        <v>331.12345760518247</v>
      </c>
      <c r="BG40" s="33">
        <v>5576.9024077685599</v>
      </c>
      <c r="BH40" s="34">
        <v>8124.4006333395882</v>
      </c>
      <c r="BI40" s="35">
        <v>603.49953203783639</v>
      </c>
      <c r="BJ40" s="35">
        <v>123.53311441083315</v>
      </c>
      <c r="BK40" s="36">
        <v>6.6199999999999995E-2</v>
      </c>
      <c r="BL40" s="36">
        <v>0.82120000000000004</v>
      </c>
      <c r="BM40" s="36">
        <v>0.11260000000000001</v>
      </c>
      <c r="BN40" s="37">
        <v>7.6212515517084265</v>
      </c>
      <c r="BO40" s="37">
        <v>14.219808159510102</v>
      </c>
      <c r="BP40" s="37">
        <v>10.094156498558107</v>
      </c>
      <c r="BR40" s="9" t="s">
        <v>29</v>
      </c>
      <c r="BS40" s="23">
        <v>3</v>
      </c>
      <c r="BT40" s="24" t="s">
        <v>42</v>
      </c>
      <c r="BU40" s="32">
        <v>2547.1455357880764</v>
      </c>
      <c r="BV40" s="33">
        <v>309.40757974840699</v>
      </c>
      <c r="BW40" s="33">
        <v>5131.3740832030953</v>
      </c>
      <c r="BX40" s="34">
        <v>7678.519618991053</v>
      </c>
      <c r="BY40" s="35">
        <v>568.97755198084803</v>
      </c>
      <c r="BZ40" s="35">
        <v>111.86854645304084</v>
      </c>
      <c r="CA40" s="36">
        <v>7.17E-2</v>
      </c>
      <c r="CB40" s="36">
        <v>0.82120000000000004</v>
      </c>
      <c r="CC40" s="36">
        <v>0.1071</v>
      </c>
      <c r="CD40" s="37">
        <v>8.3335316305154716</v>
      </c>
      <c r="CE40" s="37">
        <v>15.22961718314161</v>
      </c>
      <c r="CF40" s="37">
        <v>10.922598848024336</v>
      </c>
      <c r="CH40" s="9"/>
      <c r="CI40" s="23"/>
      <c r="CJ40" s="24"/>
      <c r="CK40" s="32"/>
      <c r="CL40" s="33"/>
      <c r="CM40" s="33"/>
      <c r="CN40" s="34"/>
      <c r="CO40" s="35"/>
      <c r="CP40" s="35"/>
      <c r="CQ40" s="36"/>
      <c r="CR40" s="36"/>
      <c r="CS40" s="36"/>
      <c r="CT40" s="37"/>
      <c r="CU40" s="37"/>
      <c r="CV40" s="37"/>
      <c r="CX40" s="9" t="s">
        <v>29</v>
      </c>
      <c r="CY40" s="23">
        <v>3</v>
      </c>
      <c r="CZ40" s="24" t="s">
        <v>42</v>
      </c>
      <c r="DA40" s="32">
        <v>2508.9398643631362</v>
      </c>
      <c r="DB40" s="33">
        <v>246.78671156418844</v>
      </c>
      <c r="DC40" s="33">
        <v>4121.9663327729859</v>
      </c>
      <c r="DD40" s="34">
        <v>6630.906197136057</v>
      </c>
      <c r="DE40" s="35">
        <v>166.19010228978954</v>
      </c>
      <c r="DF40" s="35">
        <v>20.775900660530169</v>
      </c>
      <c r="DG40" s="36">
        <v>6.7199999999999996E-2</v>
      </c>
      <c r="DH40" s="36">
        <v>0.85309999999999997</v>
      </c>
      <c r="DI40" s="36">
        <v>7.9699999999999993E-2</v>
      </c>
      <c r="DJ40" s="37">
        <v>12.086485372875918</v>
      </c>
      <c r="DK40" s="37">
        <v>18.145978287326919</v>
      </c>
      <c r="DL40" s="37">
        <v>13.970129116010737</v>
      </c>
    </row>
    <row r="41" spans="1:116" x14ac:dyDescent="0.25">
      <c r="A41" s="2">
        <v>0</v>
      </c>
      <c r="B41" s="3">
        <v>0.8</v>
      </c>
      <c r="C41" s="61">
        <f>CO37</f>
        <v>0</v>
      </c>
      <c r="D41" s="58">
        <f>CQ37</f>
        <v>0</v>
      </c>
      <c r="E41" s="58">
        <f t="shared" ref="E41:F45" si="37">CR37</f>
        <v>0</v>
      </c>
      <c r="F41" s="58">
        <f t="shared" si="37"/>
        <v>0</v>
      </c>
      <c r="G41" s="68" t="s">
        <v>30</v>
      </c>
      <c r="H41" s="68" t="s">
        <v>30</v>
      </c>
      <c r="J41" s="2">
        <v>0</v>
      </c>
      <c r="K41" s="3">
        <v>0.8</v>
      </c>
      <c r="L41" s="61" t="str">
        <f>DE37</f>
        <v>NA</v>
      </c>
      <c r="M41" s="58" t="str">
        <f>DG37</f>
        <v>NA</v>
      </c>
      <c r="N41" s="58">
        <f t="shared" ref="N41:O45" si="38">DH37</f>
        <v>1</v>
      </c>
      <c r="O41" s="58" t="str">
        <f t="shared" si="38"/>
        <v>NA</v>
      </c>
      <c r="P41" s="68" t="s">
        <v>30</v>
      </c>
      <c r="Q41" s="68" t="s">
        <v>30</v>
      </c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2203.7164682323632</v>
      </c>
      <c r="Z41" s="41">
        <v>435.91830188800787</v>
      </c>
      <c r="AA41" s="41">
        <v>7135.8751458450761</v>
      </c>
      <c r="AB41" s="42">
        <v>9339.5916140774389</v>
      </c>
      <c r="AC41" s="43">
        <v>568.83787112905338</v>
      </c>
      <c r="AD41" s="35">
        <v>423.88480107227406</v>
      </c>
      <c r="AE41" s="44">
        <v>0.14954265049989365</v>
      </c>
      <c r="AF41" s="44">
        <v>0.51074239523505638</v>
      </c>
      <c r="AG41" s="44">
        <v>0.33971495426505</v>
      </c>
      <c r="AH41" s="45">
        <v>6.2784803869473542</v>
      </c>
      <c r="AI41" s="45">
        <v>12.574360747596094</v>
      </c>
      <c r="AJ41" s="45">
        <v>9.8293757871387264</v>
      </c>
      <c r="AL41" s="19" t="s">
        <v>29</v>
      </c>
      <c r="AM41" s="38">
        <v>4</v>
      </c>
      <c r="AN41" s="39" t="s">
        <v>43</v>
      </c>
      <c r="AO41" s="40">
        <v>2200.6498418466554</v>
      </c>
      <c r="AP41" s="41">
        <v>413.02523807214112</v>
      </c>
      <c r="AQ41" s="41">
        <v>6503.4170621907606</v>
      </c>
      <c r="AR41" s="42">
        <v>8704.0669040374214</v>
      </c>
      <c r="AS41" s="43">
        <v>552.87197690968458</v>
      </c>
      <c r="AT41" s="35">
        <v>393.80680907448732</v>
      </c>
      <c r="AU41" s="44">
        <v>0.15634971282705806</v>
      </c>
      <c r="AV41" s="44">
        <v>0.51074239523505638</v>
      </c>
      <c r="AW41" s="44">
        <v>0.33290789193788556</v>
      </c>
      <c r="AX41" s="45">
        <v>6.2729983157475182</v>
      </c>
      <c r="AY41" s="45">
        <v>12.682784747015949</v>
      </c>
      <c r="AZ41" s="45">
        <v>9.749884087759547</v>
      </c>
      <c r="BB41" s="19" t="s">
        <v>29</v>
      </c>
      <c r="BC41" s="38">
        <v>4</v>
      </c>
      <c r="BD41" s="39" t="s">
        <v>43</v>
      </c>
      <c r="BE41" s="40">
        <v>2573.7647903827219</v>
      </c>
      <c r="BF41" s="41">
        <v>329.80944212060513</v>
      </c>
      <c r="BG41" s="41">
        <v>5548.7708155166411</v>
      </c>
      <c r="BH41" s="42">
        <v>8122.5356058992265</v>
      </c>
      <c r="BI41" s="43">
        <v>561.50032769681457</v>
      </c>
      <c r="BJ41" s="35">
        <v>125.39814185119485</v>
      </c>
      <c r="BK41" s="44">
        <v>9.4299999999999995E-2</v>
      </c>
      <c r="BL41" s="44">
        <v>0.8044</v>
      </c>
      <c r="BM41" s="44">
        <v>0.1013</v>
      </c>
      <c r="BN41" s="45">
        <v>8.7506559621140489</v>
      </c>
      <c r="BO41" s="45">
        <v>20.733575556218199</v>
      </c>
      <c r="BP41" s="45">
        <v>14.355719587199619</v>
      </c>
      <c r="BR41" s="19" t="s">
        <v>29</v>
      </c>
      <c r="BS41" s="38">
        <v>4</v>
      </c>
      <c r="BT41" s="39" t="s">
        <v>43</v>
      </c>
      <c r="BU41" s="40">
        <v>2573.3858477009362</v>
      </c>
      <c r="BV41" s="41">
        <v>308.11950986669484</v>
      </c>
      <c r="BW41" s="41">
        <v>5103.214462061228</v>
      </c>
      <c r="BX41" s="42">
        <v>7676.6003097620205</v>
      </c>
      <c r="BY41" s="43">
        <v>530.23565697425477</v>
      </c>
      <c r="BZ41" s="35">
        <v>113.78785568207331</v>
      </c>
      <c r="CA41" s="44">
        <v>9.9699999999999997E-2</v>
      </c>
      <c r="CB41" s="44">
        <v>0.8044</v>
      </c>
      <c r="CC41" s="44">
        <v>9.5899999999999999E-2</v>
      </c>
      <c r="CD41" s="45">
        <v>9.5078743499030356</v>
      </c>
      <c r="CE41" s="45">
        <v>22.559889326141136</v>
      </c>
      <c r="CF41" s="45">
        <v>15.357761240921082</v>
      </c>
      <c r="CH41" s="19"/>
      <c r="CI41" s="38"/>
      <c r="CJ41" s="39"/>
      <c r="CK41" s="40"/>
      <c r="CL41" s="41"/>
      <c r="CM41" s="41"/>
      <c r="CN41" s="42"/>
      <c r="CO41" s="43"/>
      <c r="CP41" s="35"/>
      <c r="CQ41" s="44"/>
      <c r="CR41" s="44"/>
      <c r="CS41" s="44"/>
      <c r="CT41" s="45"/>
      <c r="CU41" s="45"/>
      <c r="CV41" s="45"/>
      <c r="CX41" s="19" t="s">
        <v>29</v>
      </c>
      <c r="CY41" s="38">
        <v>4</v>
      </c>
      <c r="CZ41" s="39" t="s">
        <v>43</v>
      </c>
      <c r="DA41" s="40">
        <v>2530.855319340988</v>
      </c>
      <c r="DB41" s="41">
        <v>246.23591410404407</v>
      </c>
      <c r="DC41" s="41">
        <v>4109.177988583212</v>
      </c>
      <c r="DD41" s="42">
        <v>6640.0333079241227</v>
      </c>
      <c r="DE41" s="43">
        <v>96.390367150401858</v>
      </c>
      <c r="DF41" s="35">
        <v>11.648789872464477</v>
      </c>
      <c r="DG41" s="44">
        <v>9.2600000000000002E-2</v>
      </c>
      <c r="DH41" s="44">
        <v>0.84089999999999998</v>
      </c>
      <c r="DI41" s="44">
        <v>6.6500000000000004E-2</v>
      </c>
      <c r="DJ41" s="45">
        <v>14.610686968675463</v>
      </c>
      <c r="DK41" s="45">
        <v>26.408778207502309</v>
      </c>
      <c r="DL41" s="45">
        <v>20.243768461323707</v>
      </c>
    </row>
    <row r="42" spans="1:116" x14ac:dyDescent="0.25">
      <c r="A42" s="2">
        <v>1</v>
      </c>
      <c r="B42" s="3">
        <v>0.9</v>
      </c>
      <c r="C42" s="61">
        <f t="shared" ref="C42:C45" si="39">CO38</f>
        <v>0</v>
      </c>
      <c r="D42" s="58">
        <f t="shared" ref="D42:D45" si="40">CQ38</f>
        <v>0</v>
      </c>
      <c r="E42" s="58">
        <f t="shared" si="37"/>
        <v>0</v>
      </c>
      <c r="F42" s="58">
        <f t="shared" si="37"/>
        <v>0</v>
      </c>
      <c r="G42" s="68">
        <f>CT38</f>
        <v>0</v>
      </c>
      <c r="H42" s="68">
        <f>CU38</f>
        <v>0</v>
      </c>
      <c r="J42" s="2">
        <v>1</v>
      </c>
      <c r="K42" s="3">
        <v>0.9</v>
      </c>
      <c r="L42" s="61">
        <f t="shared" ref="L42:L45" si="41">DE38</f>
        <v>224.64946032605602</v>
      </c>
      <c r="M42" s="58">
        <f t="shared" ref="M42:M45" si="42">DG38</f>
        <v>3.4200000000000001E-2</v>
      </c>
      <c r="N42" s="58">
        <f t="shared" si="38"/>
        <v>0.90990000000000004</v>
      </c>
      <c r="O42" s="58">
        <f t="shared" si="38"/>
        <v>5.5899999999999998E-2</v>
      </c>
      <c r="P42" s="68">
        <f>DJ38</f>
        <v>11.180838591825253</v>
      </c>
      <c r="Q42" s="68">
        <f>DK38</f>
        <v>26.384696942476229</v>
      </c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  <c r="AL42" s="9" t="s">
        <v>31</v>
      </c>
      <c r="AM42" s="23">
        <v>0</v>
      </c>
      <c r="AN42" s="24" t="s">
        <v>44</v>
      </c>
      <c r="AO42" s="25">
        <v>1445.0238277868534</v>
      </c>
      <c r="AP42" s="26">
        <v>528.64172175524652</v>
      </c>
      <c r="AQ42" s="26">
        <v>8387.0454879614663</v>
      </c>
      <c r="AR42" s="27">
        <v>9832.0693157483202</v>
      </c>
      <c r="AS42" s="28" t="s">
        <v>30</v>
      </c>
      <c r="AT42" s="28" t="s">
        <v>30</v>
      </c>
      <c r="AU42" s="29" t="s">
        <v>30</v>
      </c>
      <c r="AV42" s="30">
        <v>1</v>
      </c>
      <c r="AW42" s="29" t="s">
        <v>30</v>
      </c>
      <c r="AX42" s="31"/>
      <c r="AY42" s="31"/>
      <c r="AZ42" s="31"/>
      <c r="BB42" s="9" t="s">
        <v>31</v>
      </c>
      <c r="BC42" s="23">
        <v>0</v>
      </c>
      <c r="BD42" s="24" t="s">
        <v>44</v>
      </c>
      <c r="BE42" s="25">
        <v>1814.3133287446831</v>
      </c>
      <c r="BF42" s="26">
        <v>456.33377714616051</v>
      </c>
      <c r="BG42" s="26">
        <v>7165.1773931300986</v>
      </c>
      <c r="BH42" s="27">
        <v>8979.4907218748249</v>
      </c>
      <c r="BI42" s="28" t="s">
        <v>30</v>
      </c>
      <c r="BJ42" s="28" t="s">
        <v>30</v>
      </c>
      <c r="BK42" s="29" t="s">
        <v>30</v>
      </c>
      <c r="BL42" s="30">
        <v>1</v>
      </c>
      <c r="BM42" s="29" t="s">
        <v>30</v>
      </c>
      <c r="BN42" s="31"/>
      <c r="BO42" s="31"/>
      <c r="BP42" s="31"/>
      <c r="BR42" s="9" t="s">
        <v>31</v>
      </c>
      <c r="BS42" s="23">
        <v>0</v>
      </c>
      <c r="BT42" s="24" t="s">
        <v>44</v>
      </c>
      <c r="BU42" s="25">
        <v>1814.3133287446831</v>
      </c>
      <c r="BV42" s="26">
        <v>422.09529084954795</v>
      </c>
      <c r="BW42" s="26">
        <v>6700.7364986852999</v>
      </c>
      <c r="BX42" s="27">
        <v>8515.0498274300517</v>
      </c>
      <c r="BY42" s="28" t="s">
        <v>30</v>
      </c>
      <c r="BZ42" s="28" t="s">
        <v>30</v>
      </c>
      <c r="CA42" s="29" t="s">
        <v>30</v>
      </c>
      <c r="CB42" s="30">
        <v>1</v>
      </c>
      <c r="CC42" s="29" t="s">
        <v>30</v>
      </c>
      <c r="CD42" s="31"/>
      <c r="CE42" s="31"/>
      <c r="CF42" s="31"/>
      <c r="CH42" s="9"/>
      <c r="CI42" s="23"/>
      <c r="CJ42" s="24"/>
      <c r="CK42" s="25"/>
      <c r="CL42" s="26"/>
      <c r="CM42" s="26"/>
      <c r="CN42" s="27"/>
      <c r="CO42" s="28"/>
      <c r="CP42" s="28"/>
      <c r="CQ42" s="29"/>
      <c r="CR42" s="30"/>
      <c r="CS42" s="29"/>
      <c r="CT42" s="31"/>
      <c r="CU42" s="31"/>
      <c r="CV42" s="31"/>
      <c r="CX42" s="9" t="s">
        <v>31</v>
      </c>
      <c r="CY42" s="23">
        <v>0</v>
      </c>
      <c r="CZ42" s="24" t="s">
        <v>44</v>
      </c>
      <c r="DA42" s="25">
        <v>1814.3133287446831</v>
      </c>
      <c r="DB42" s="26">
        <v>417.28546592634757</v>
      </c>
      <c r="DC42" s="26">
        <v>6642.0443963479602</v>
      </c>
      <c r="DD42" s="27">
        <v>8456.3577250927265</v>
      </c>
      <c r="DE42" s="28" t="s">
        <v>30</v>
      </c>
      <c r="DF42" s="28" t="s">
        <v>30</v>
      </c>
      <c r="DG42" s="29" t="s">
        <v>30</v>
      </c>
      <c r="DH42" s="30">
        <v>1</v>
      </c>
      <c r="DI42" s="29" t="s">
        <v>30</v>
      </c>
      <c r="DJ42" s="31"/>
      <c r="DK42" s="31"/>
      <c r="DL42" s="31"/>
    </row>
    <row r="43" spans="1:116" x14ac:dyDescent="0.25">
      <c r="A43" s="2">
        <v>2</v>
      </c>
      <c r="B43" s="3">
        <v>0.92</v>
      </c>
      <c r="C43" s="61">
        <f t="shared" si="39"/>
        <v>0</v>
      </c>
      <c r="D43" s="58">
        <f t="shared" si="40"/>
        <v>0</v>
      </c>
      <c r="E43" s="58">
        <f t="shared" si="37"/>
        <v>0</v>
      </c>
      <c r="F43" s="58">
        <f t="shared" si="37"/>
        <v>0</v>
      </c>
      <c r="G43" s="68">
        <f t="shared" ref="G43:H45" si="43">CT39</f>
        <v>0</v>
      </c>
      <c r="H43" s="68">
        <f t="shared" si="43"/>
        <v>0</v>
      </c>
      <c r="J43" s="2">
        <v>2</v>
      </c>
      <c r="K43" s="3">
        <v>0.92</v>
      </c>
      <c r="L43" s="61">
        <f t="shared" si="41"/>
        <v>229.31542558694809</v>
      </c>
      <c r="M43" s="58">
        <f t="shared" si="42"/>
        <v>3.5700000000000003E-2</v>
      </c>
      <c r="N43" s="58">
        <f t="shared" si="38"/>
        <v>0.8982</v>
      </c>
      <c r="O43" s="58">
        <f t="shared" si="38"/>
        <v>6.6100000000000006E-2</v>
      </c>
      <c r="P43" s="68">
        <f t="shared" ref="P43:Q45" si="44">DJ39</f>
        <v>10.962784357476778</v>
      </c>
      <c r="Q43" s="68">
        <f t="shared" si="44"/>
        <v>21.701986765362054</v>
      </c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  <c r="AL43" s="9" t="s">
        <v>31</v>
      </c>
      <c r="AM43" s="23">
        <v>1</v>
      </c>
      <c r="AN43" s="24" t="s">
        <v>45</v>
      </c>
      <c r="AO43" s="32">
        <v>1596.4348752693679</v>
      </c>
      <c r="AP43" s="33">
        <v>472.21744144039212</v>
      </c>
      <c r="AQ43" s="33">
        <v>7545.7753612664546</v>
      </c>
      <c r="AR43" s="34">
        <v>9142.2102365358314</v>
      </c>
      <c r="AS43" s="35">
        <v>664.46598673411847</v>
      </c>
      <c r="AT43" s="35">
        <v>689.85907921248872</v>
      </c>
      <c r="AU43" s="36">
        <v>0.16592747195408297</v>
      </c>
      <c r="AV43" s="36">
        <v>0.13357683276806678</v>
      </c>
      <c r="AW43" s="36">
        <v>0.70049569527785027</v>
      </c>
      <c r="AX43" s="37">
        <v>2.6834378150261253</v>
      </c>
      <c r="AY43" s="37">
        <v>8.604370387430027</v>
      </c>
      <c r="AZ43" s="37">
        <v>1.4088247392777231</v>
      </c>
      <c r="BB43" s="9" t="s">
        <v>31</v>
      </c>
      <c r="BC43" s="23">
        <v>1</v>
      </c>
      <c r="BD43" s="24" t="s">
        <v>45</v>
      </c>
      <c r="BE43" s="32">
        <v>1972.2754536016373</v>
      </c>
      <c r="BF43" s="33">
        <v>405.18271558441336</v>
      </c>
      <c r="BG43" s="33">
        <v>6424.5739902843479</v>
      </c>
      <c r="BH43" s="34">
        <v>8396.8494438860544</v>
      </c>
      <c r="BI43" s="35">
        <v>582.52952560189942</v>
      </c>
      <c r="BJ43" s="35">
        <v>582.64127798877053</v>
      </c>
      <c r="BK43" s="36">
        <v>0.24199999999999999</v>
      </c>
      <c r="BL43" s="36">
        <v>0.1142</v>
      </c>
      <c r="BM43" s="36">
        <v>0.64380000000000004</v>
      </c>
      <c r="BN43" s="37">
        <v>3.0881494935597726</v>
      </c>
      <c r="BO43" s="37">
        <v>12.04698241095692</v>
      </c>
      <c r="BP43" s="37">
        <v>2.1471724405125432</v>
      </c>
      <c r="BR43" s="9" t="s">
        <v>31</v>
      </c>
      <c r="BS43" s="23">
        <v>1</v>
      </c>
      <c r="BT43" s="24" t="s">
        <v>45</v>
      </c>
      <c r="BU43" s="32">
        <v>1972.2754536016373</v>
      </c>
      <c r="BV43" s="33">
        <v>374.95904387350373</v>
      </c>
      <c r="BW43" s="33">
        <v>6011.8867455630252</v>
      </c>
      <c r="BX43" s="34">
        <v>7984.162199164748</v>
      </c>
      <c r="BY43" s="35">
        <v>530.77927654502867</v>
      </c>
      <c r="BZ43" s="35">
        <v>530.88762826530365</v>
      </c>
      <c r="CA43" s="36">
        <v>0.25890000000000002</v>
      </c>
      <c r="CB43" s="36">
        <v>0.1142</v>
      </c>
      <c r="CC43" s="36">
        <v>0.62690000000000001</v>
      </c>
      <c r="CD43" s="37">
        <v>3.3511816275325104</v>
      </c>
      <c r="CE43" s="37">
        <v>12.95292993441528</v>
      </c>
      <c r="CF43" s="37">
        <v>2.3453729734829318</v>
      </c>
      <c r="CH43" s="9"/>
      <c r="CI43" s="23"/>
      <c r="CJ43" s="24"/>
      <c r="CK43" s="32"/>
      <c r="CL43" s="33"/>
      <c r="CM43" s="33"/>
      <c r="CN43" s="34"/>
      <c r="CO43" s="35"/>
      <c r="CP43" s="35"/>
      <c r="CQ43" s="36"/>
      <c r="CR43" s="36"/>
      <c r="CS43" s="36"/>
      <c r="CT43" s="37"/>
      <c r="CU43" s="37"/>
      <c r="CV43" s="37"/>
      <c r="CX43" s="9" t="s">
        <v>31</v>
      </c>
      <c r="CY43" s="23">
        <v>1</v>
      </c>
      <c r="CZ43" s="24" t="s">
        <v>45</v>
      </c>
      <c r="DA43" s="32">
        <v>1972.2754536016373</v>
      </c>
      <c r="DB43" s="33">
        <v>370.75865155888209</v>
      </c>
      <c r="DC43" s="33">
        <v>5962.4735261801179</v>
      </c>
      <c r="DD43" s="34">
        <v>7934.7489797818362</v>
      </c>
      <c r="DE43" s="35">
        <v>523.57590672348647</v>
      </c>
      <c r="DF43" s="35">
        <v>521.6087453108903</v>
      </c>
      <c r="DG43" s="36">
        <v>0.32719999999999999</v>
      </c>
      <c r="DH43" s="36">
        <v>0.1142</v>
      </c>
      <c r="DI43" s="36">
        <v>0.55859999999999999</v>
      </c>
      <c r="DJ43" s="37">
        <v>3.3950771615133712</v>
      </c>
      <c r="DK43" s="37">
        <v>15.0223891286581</v>
      </c>
      <c r="DL43" s="37">
        <v>0</v>
      </c>
    </row>
    <row r="44" spans="1:116" x14ac:dyDescent="0.25">
      <c r="A44" s="2">
        <v>3</v>
      </c>
      <c r="B44" s="3">
        <v>0.95</v>
      </c>
      <c r="C44" s="61">
        <f t="shared" si="39"/>
        <v>0</v>
      </c>
      <c r="D44" s="58">
        <f t="shared" si="40"/>
        <v>0</v>
      </c>
      <c r="E44" s="58">
        <f t="shared" si="37"/>
        <v>0</v>
      </c>
      <c r="F44" s="58">
        <f t="shared" si="37"/>
        <v>0</v>
      </c>
      <c r="G44" s="68">
        <f t="shared" si="43"/>
        <v>0</v>
      </c>
      <c r="H44" s="68">
        <f t="shared" si="43"/>
        <v>0</v>
      </c>
      <c r="J44" s="2">
        <v>3</v>
      </c>
      <c r="K44" s="3">
        <v>0.95</v>
      </c>
      <c r="L44" s="61">
        <f t="shared" si="41"/>
        <v>166.19010228978954</v>
      </c>
      <c r="M44" s="58">
        <f t="shared" si="42"/>
        <v>6.7199999999999996E-2</v>
      </c>
      <c r="N44" s="58">
        <f t="shared" si="38"/>
        <v>0.85309999999999997</v>
      </c>
      <c r="O44" s="58">
        <f t="shared" si="38"/>
        <v>7.9699999999999993E-2</v>
      </c>
      <c r="P44" s="68">
        <f t="shared" si="44"/>
        <v>12.086485372875918</v>
      </c>
      <c r="Q44" s="68">
        <f t="shared" si="44"/>
        <v>18.145978287326919</v>
      </c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  <c r="AL44" s="9" t="s">
        <v>31</v>
      </c>
      <c r="AM44" s="23">
        <v>2</v>
      </c>
      <c r="AN44" s="24" t="s">
        <v>46</v>
      </c>
      <c r="AO44" s="32">
        <v>1729.9212819089064</v>
      </c>
      <c r="AP44" s="33">
        <v>461.22744264565557</v>
      </c>
      <c r="AQ44" s="33">
        <v>7375.2169230347154</v>
      </c>
      <c r="AR44" s="34">
        <v>9105.1382049435942</v>
      </c>
      <c r="AS44" s="35">
        <v>625.65870487690449</v>
      </c>
      <c r="AT44" s="35">
        <v>726.9311108047259</v>
      </c>
      <c r="AU44" s="36">
        <v>0.25228280720062612</v>
      </c>
      <c r="AV44" s="36">
        <v>2.4262979389512131E-2</v>
      </c>
      <c r="AW44" s="36">
        <v>0.72345421340986171</v>
      </c>
      <c r="AX44" s="37">
        <v>4.2260698754771813</v>
      </c>
      <c r="AY44" s="37">
        <v>13.188037320023218</v>
      </c>
      <c r="AZ44" s="37">
        <v>4.7162083155780792</v>
      </c>
      <c r="BB44" s="9" t="s">
        <v>31</v>
      </c>
      <c r="BC44" s="23">
        <v>2</v>
      </c>
      <c r="BD44" s="24" t="s">
        <v>46</v>
      </c>
      <c r="BE44" s="32">
        <v>2110.5197330446308</v>
      </c>
      <c r="BF44" s="33">
        <v>395.62167773476057</v>
      </c>
      <c r="BG44" s="33">
        <v>6279.1434024149457</v>
      </c>
      <c r="BH44" s="34">
        <v>8389.6631354593865</v>
      </c>
      <c r="BI44" s="35">
        <v>535.47452345449085</v>
      </c>
      <c r="BJ44" s="35">
        <v>589.82758641543842</v>
      </c>
      <c r="BK44" s="36">
        <v>0.32150000000000001</v>
      </c>
      <c r="BL44" s="36">
        <v>2.3199999999999998E-2</v>
      </c>
      <c r="BM44" s="36">
        <v>0.65529999999999999</v>
      </c>
      <c r="BN44" s="37">
        <v>4.8788694044786878</v>
      </c>
      <c r="BO44" s="37">
        <v>16.837126905241337</v>
      </c>
      <c r="BP44" s="37">
        <v>4.3608397309391904</v>
      </c>
      <c r="BR44" s="9" t="s">
        <v>31</v>
      </c>
      <c r="BS44" s="23">
        <v>2</v>
      </c>
      <c r="BT44" s="24" t="s">
        <v>46</v>
      </c>
      <c r="BU44" s="32">
        <v>2110.5197330446308</v>
      </c>
      <c r="BV44" s="33">
        <v>366.13274506148485</v>
      </c>
      <c r="BW44" s="33">
        <v>5875.6607739628707</v>
      </c>
      <c r="BX44" s="34">
        <v>7986.1805070073287</v>
      </c>
      <c r="BY44" s="35">
        <v>479.32997189843007</v>
      </c>
      <c r="BZ44" s="35">
        <v>528.86932042272292</v>
      </c>
      <c r="CA44" s="36">
        <v>0.34289999999999998</v>
      </c>
      <c r="CB44" s="36">
        <v>2.3199999999999998E-2</v>
      </c>
      <c r="CC44" s="36">
        <v>0.63390000000000002</v>
      </c>
      <c r="CD44" s="37">
        <v>5.2929401285945259</v>
      </c>
      <c r="CE44" s="37">
        <v>17.72793131633254</v>
      </c>
      <c r="CF44" s="37">
        <v>4.7290932876316498</v>
      </c>
      <c r="CH44" s="9"/>
      <c r="CI44" s="23"/>
      <c r="CJ44" s="24"/>
      <c r="CK44" s="32"/>
      <c r="CL44" s="33"/>
      <c r="CM44" s="33"/>
      <c r="CN44" s="34"/>
      <c r="CO44" s="35"/>
      <c r="CP44" s="35"/>
      <c r="CQ44" s="36"/>
      <c r="CR44" s="36"/>
      <c r="CS44" s="36"/>
      <c r="CT44" s="37"/>
      <c r="CU44" s="37"/>
      <c r="CV44" s="37"/>
      <c r="CX44" s="9" t="s">
        <v>31</v>
      </c>
      <c r="CY44" s="23">
        <v>2</v>
      </c>
      <c r="CZ44" s="24" t="s">
        <v>46</v>
      </c>
      <c r="DA44" s="32">
        <v>2110.5197330446308</v>
      </c>
      <c r="DB44" s="33">
        <v>362.24329849276671</v>
      </c>
      <c r="DC44" s="33">
        <v>5831.0194952604343</v>
      </c>
      <c r="DD44" s="34">
        <v>7941.539228304915</v>
      </c>
      <c r="DE44" s="35">
        <v>468.11636487614891</v>
      </c>
      <c r="DF44" s="35">
        <v>514.81849678781145</v>
      </c>
      <c r="DG44" s="36">
        <v>0.42099999999999999</v>
      </c>
      <c r="DH44" s="36">
        <v>2.3199999999999998E-2</v>
      </c>
      <c r="DI44" s="36">
        <v>0.55579999999999996</v>
      </c>
      <c r="DJ44" s="37">
        <v>5.38144513762796</v>
      </c>
      <c r="DK44" s="37">
        <v>20.306584798641381</v>
      </c>
      <c r="DL44" s="37">
        <v>6.8799433505633321</v>
      </c>
    </row>
    <row r="45" spans="1:116" x14ac:dyDescent="0.25">
      <c r="A45" s="2">
        <v>4</v>
      </c>
      <c r="B45" s="3">
        <v>0.98</v>
      </c>
      <c r="C45" s="61">
        <f t="shared" si="39"/>
        <v>0</v>
      </c>
      <c r="D45" s="58">
        <f t="shared" si="40"/>
        <v>0</v>
      </c>
      <c r="E45" s="58">
        <f t="shared" si="37"/>
        <v>0</v>
      </c>
      <c r="F45" s="58">
        <f t="shared" si="37"/>
        <v>0</v>
      </c>
      <c r="G45" s="68">
        <f t="shared" si="43"/>
        <v>0</v>
      </c>
      <c r="H45" s="68">
        <f t="shared" si="43"/>
        <v>0</v>
      </c>
      <c r="J45" s="2">
        <v>4</v>
      </c>
      <c r="K45" s="3">
        <v>0.98</v>
      </c>
      <c r="L45" s="61">
        <f t="shared" si="41"/>
        <v>96.390367150401858</v>
      </c>
      <c r="M45" s="58">
        <f t="shared" si="42"/>
        <v>9.2600000000000002E-2</v>
      </c>
      <c r="N45" s="58">
        <f t="shared" si="38"/>
        <v>0.84089999999999998</v>
      </c>
      <c r="O45" s="58">
        <f t="shared" si="38"/>
        <v>6.6500000000000004E-2</v>
      </c>
      <c r="P45" s="68">
        <f t="shared" si="44"/>
        <v>14.610686968675463</v>
      </c>
      <c r="Q45" s="68">
        <f t="shared" si="44"/>
        <v>26.408778207502309</v>
      </c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  <c r="AL45" s="9" t="s">
        <v>31</v>
      </c>
      <c r="AM45" s="23">
        <v>3</v>
      </c>
      <c r="AN45" s="24" t="s">
        <v>47</v>
      </c>
      <c r="AO45" s="32">
        <v>1776.391643988539</v>
      </c>
      <c r="AP45" s="33">
        <v>460.20067023323531</v>
      </c>
      <c r="AQ45" s="33">
        <v>7356.9942662394697</v>
      </c>
      <c r="AR45" s="34">
        <v>9133.3859102279985</v>
      </c>
      <c r="AS45" s="35">
        <v>582.23065533121792</v>
      </c>
      <c r="AT45" s="35">
        <v>698.68340552032168</v>
      </c>
      <c r="AU45" s="36">
        <v>0.30733107226715367</v>
      </c>
      <c r="AV45" s="36">
        <v>0</v>
      </c>
      <c r="AW45" s="36">
        <v>0.69266892773284638</v>
      </c>
      <c r="AX45" s="37">
        <v>4.8416529090748259</v>
      </c>
      <c r="AY45" s="37">
        <v>14.937221220970065</v>
      </c>
      <c r="AZ45" s="37">
        <v>5.9389348454997073</v>
      </c>
      <c r="BB45" s="9" t="s">
        <v>31</v>
      </c>
      <c r="BC45" s="23">
        <v>3</v>
      </c>
      <c r="BD45" s="24" t="s">
        <v>47</v>
      </c>
      <c r="BE45" s="32">
        <v>2158.7205311817852</v>
      </c>
      <c r="BF45" s="33">
        <v>396.52127983872703</v>
      </c>
      <c r="BG45" s="33">
        <v>6289.5943790240854</v>
      </c>
      <c r="BH45" s="34">
        <v>8448.3149102057887</v>
      </c>
      <c r="BI45" s="35">
        <v>464.44644364533417</v>
      </c>
      <c r="BJ45" s="35">
        <v>531.17581166903619</v>
      </c>
      <c r="BK45" s="36">
        <v>0.39150000000000001</v>
      </c>
      <c r="BL45" s="36">
        <v>1E-4</v>
      </c>
      <c r="BM45" s="36">
        <v>0.60840000000000005</v>
      </c>
      <c r="BN45" s="37">
        <v>5.7581144065405745</v>
      </c>
      <c r="BO45" s="37">
        <v>21.187551827941256</v>
      </c>
      <c r="BP45" s="37">
        <v>5.022659493348864</v>
      </c>
      <c r="BR45" s="9" t="s">
        <v>31</v>
      </c>
      <c r="BS45" s="23">
        <v>3</v>
      </c>
      <c r="BT45" s="24" t="s">
        <v>47</v>
      </c>
      <c r="BU45" s="32">
        <v>2158.7205311817852</v>
      </c>
      <c r="BV45" s="33">
        <v>366.93346185840198</v>
      </c>
      <c r="BW45" s="33">
        <v>5881.8383827148064</v>
      </c>
      <c r="BX45" s="34">
        <v>8040.5589138965133</v>
      </c>
      <c r="BY45" s="35">
        <v>413.87315962706225</v>
      </c>
      <c r="BZ45" s="35">
        <v>474.49091353353833</v>
      </c>
      <c r="CA45" s="36">
        <v>0.4078</v>
      </c>
      <c r="CB45" s="36">
        <v>1E-4</v>
      </c>
      <c r="CC45" s="36">
        <v>0.59209999999999996</v>
      </c>
      <c r="CD45" s="37">
        <v>6.2435783717828315</v>
      </c>
      <c r="CE45" s="37">
        <v>22.387520402290576</v>
      </c>
      <c r="CF45" s="37">
        <v>5.4547357544092865</v>
      </c>
      <c r="CH45" s="9"/>
      <c r="CI45" s="23"/>
      <c r="CJ45" s="24"/>
      <c r="CK45" s="32"/>
      <c r="CL45" s="33"/>
      <c r="CM45" s="33"/>
      <c r="CN45" s="34"/>
      <c r="CO45" s="35"/>
      <c r="CP45" s="35"/>
      <c r="CQ45" s="36"/>
      <c r="CR45" s="36"/>
      <c r="CS45" s="36"/>
      <c r="CT45" s="37"/>
      <c r="CU45" s="37"/>
      <c r="CV45" s="37"/>
      <c r="CX45" s="9" t="s">
        <v>31</v>
      </c>
      <c r="CY45" s="23">
        <v>3</v>
      </c>
      <c r="CZ45" s="24" t="s">
        <v>47</v>
      </c>
      <c r="DA45" s="32">
        <v>2158.7205311817852</v>
      </c>
      <c r="DB45" s="33">
        <v>363.01320445116329</v>
      </c>
      <c r="DC45" s="33">
        <v>5837.0130342260099</v>
      </c>
      <c r="DD45" s="34">
        <v>7995.7335654077815</v>
      </c>
      <c r="DE45" s="35">
        <v>403.10508423879787</v>
      </c>
      <c r="DF45" s="35">
        <v>460.62415968494497</v>
      </c>
      <c r="DG45" s="36">
        <v>0.47870000000000001</v>
      </c>
      <c r="DH45" s="36">
        <v>1E-4</v>
      </c>
      <c r="DI45" s="36">
        <v>0.5212</v>
      </c>
      <c r="DJ45" s="37">
        <v>6.3459158154774995</v>
      </c>
      <c r="DK45" s="37">
        <v>23.970497510547833</v>
      </c>
      <c r="DL45" s="37">
        <v>6.3115127159993092</v>
      </c>
    </row>
    <row r="46" spans="1:116" x14ac:dyDescent="0.25">
      <c r="C46" s="64">
        <f>(C42-C20)/C20</f>
        <v>-1</v>
      </c>
      <c r="D46" s="64">
        <f>(D42-D20)/D20</f>
        <v>-1</v>
      </c>
      <c r="E46" s="64"/>
      <c r="F46" s="64"/>
      <c r="G46" s="64">
        <f>(G42-G20)/G20</f>
        <v>-1</v>
      </c>
      <c r="H46" s="64">
        <f>(H42-H20)/H20</f>
        <v>-1</v>
      </c>
      <c r="L46" s="64">
        <f>(L42-C20)/C20</f>
        <v>-0.65093048502287576</v>
      </c>
      <c r="M46" s="64">
        <f>(M42-D20)/D20</f>
        <v>-0.58131718750000005</v>
      </c>
      <c r="N46" s="64"/>
      <c r="O46" s="64"/>
      <c r="P46" s="64">
        <f t="shared" ref="P46:Q49" si="45">(P42-G20)/G20</f>
        <v>1.2794827235665391</v>
      </c>
      <c r="Q46" s="64">
        <f t="shared" si="45"/>
        <v>0.87265128540810633</v>
      </c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47" t="s">
        <v>48</v>
      </c>
      <c r="AM46" s="5"/>
      <c r="AN46" s="5"/>
      <c r="AO46" s="5"/>
      <c r="AP46" s="5" t="s">
        <v>32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B46" s="47" t="s">
        <v>48</v>
      </c>
      <c r="BC46" s="5"/>
      <c r="BD46" s="5"/>
      <c r="BE46" s="5"/>
      <c r="BF46" s="5" t="s">
        <v>32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R46" s="47" t="s">
        <v>48</v>
      </c>
      <c r="BS46" s="5"/>
      <c r="BT46" s="5"/>
      <c r="BU46" s="5"/>
      <c r="BV46" s="5" t="s">
        <v>32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H46" s="47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X46" s="47" t="s">
        <v>48</v>
      </c>
      <c r="CY46" s="5"/>
      <c r="CZ46" s="5"/>
      <c r="DA46" s="5"/>
      <c r="DB46" s="5" t="s">
        <v>32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x14ac:dyDescent="0.25">
      <c r="C47" s="64">
        <f t="shared" ref="C47:G49" si="46">(C43-C21)/C21</f>
        <v>-1</v>
      </c>
      <c r="D47" s="64">
        <f t="shared" si="46"/>
        <v>-1</v>
      </c>
      <c r="E47" s="64"/>
      <c r="F47" s="64"/>
      <c r="G47" s="64">
        <f t="shared" si="46"/>
        <v>-1</v>
      </c>
      <c r="H47" s="64">
        <f t="shared" ref="H47" si="47">(H43-H21)/H21</f>
        <v>-1</v>
      </c>
      <c r="L47" s="64">
        <f t="shared" ref="L47:L49" si="48">(L43-C21)/C21</f>
        <v>-0.65560810550285753</v>
      </c>
      <c r="M47" s="64">
        <f>(M43-D21)/D21</f>
        <v>-0.52857949438202245</v>
      </c>
      <c r="N47" s="64"/>
      <c r="O47" s="64"/>
      <c r="P47" s="64">
        <f t="shared" si="45"/>
        <v>1.2558371599588001</v>
      </c>
      <c r="Q47" s="64">
        <f t="shared" si="45"/>
        <v>0.90195697959124732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x14ac:dyDescent="0.25">
      <c r="C48" s="64">
        <f t="shared" si="46"/>
        <v>-1</v>
      </c>
      <c r="D48" s="64">
        <f t="shared" si="46"/>
        <v>-1</v>
      </c>
      <c r="E48" s="64"/>
      <c r="F48" s="64"/>
      <c r="G48" s="64">
        <f t="shared" si="46"/>
        <v>-1</v>
      </c>
      <c r="H48" s="64">
        <f t="shared" ref="H48" si="49">(H44-H22)/H22</f>
        <v>-1</v>
      </c>
      <c r="L48" s="64">
        <f t="shared" si="48"/>
        <v>-0.70334548283472165</v>
      </c>
      <c r="M48" s="64">
        <f>(M44-D22)/D22</f>
        <v>-0.42035376146788994</v>
      </c>
      <c r="N48" s="64"/>
      <c r="O48" s="64"/>
      <c r="P48" s="64">
        <f t="shared" si="45"/>
        <v>1.203583402288156</v>
      </c>
      <c r="Q48" s="64">
        <f t="shared" si="45"/>
        <v>0.65756780670310699</v>
      </c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  <c r="AL48" s="4" t="s">
        <v>35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" t="s">
        <v>38</v>
      </c>
      <c r="BB48" s="4" t="s">
        <v>35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7" t="s">
        <v>57</v>
      </c>
      <c r="BR48" s="4" t="s">
        <v>35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 t="s">
        <v>38</v>
      </c>
      <c r="CH48" s="4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X48" s="4" t="s">
        <v>35</v>
      </c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7" t="s">
        <v>38</v>
      </c>
    </row>
    <row r="49" spans="1:116" x14ac:dyDescent="0.25">
      <c r="C49" s="64">
        <f t="shared" si="46"/>
        <v>-1</v>
      </c>
      <c r="D49" s="64">
        <f t="shared" si="46"/>
        <v>-1</v>
      </c>
      <c r="E49" s="64"/>
      <c r="F49" s="64"/>
      <c r="G49" s="64">
        <f t="shared" si="46"/>
        <v>-1</v>
      </c>
      <c r="H49" s="64">
        <f t="shared" ref="H49" si="50">(H45-H23)/H23</f>
        <v>-1</v>
      </c>
      <c r="L49" s="64">
        <f t="shared" si="48"/>
        <v>-0.83054861140120262</v>
      </c>
      <c r="M49" s="64">
        <f>(M45-D23)/D23</f>
        <v>-0.38077866287339979</v>
      </c>
      <c r="N49" s="64"/>
      <c r="O49" s="64"/>
      <c r="P49" s="64">
        <f t="shared" si="45"/>
        <v>1.3271056160421155</v>
      </c>
      <c r="Q49" s="64">
        <f t="shared" si="45"/>
        <v>1.1002084111950592</v>
      </c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  <c r="AL49" s="8"/>
      <c r="AM49" s="9"/>
      <c r="AN49" s="9"/>
      <c r="AO49" s="10" t="s">
        <v>7</v>
      </c>
      <c r="AP49" s="10"/>
      <c r="AQ49" s="10"/>
      <c r="AR49" s="10"/>
      <c r="AS49" s="10"/>
      <c r="AT49" s="10"/>
      <c r="AU49" s="10"/>
      <c r="AV49" s="10"/>
      <c r="AW49" s="11"/>
      <c r="AX49" s="12"/>
      <c r="AY49" s="12" t="s">
        <v>8</v>
      </c>
      <c r="AZ49" s="12"/>
      <c r="BB49" s="8"/>
      <c r="BC49" s="9"/>
      <c r="BD49" s="9"/>
      <c r="BE49" s="10" t="s">
        <v>7</v>
      </c>
      <c r="BF49" s="10"/>
      <c r="BG49" s="10"/>
      <c r="BH49" s="10"/>
      <c r="BI49" s="10"/>
      <c r="BJ49" s="10"/>
      <c r="BK49" s="10"/>
      <c r="BL49" s="10"/>
      <c r="BM49" s="11"/>
      <c r="BN49" s="12"/>
      <c r="BO49" s="12" t="s">
        <v>8</v>
      </c>
      <c r="BP49" s="12"/>
      <c r="BR49" s="8"/>
      <c r="BS49" s="9"/>
      <c r="BT49" s="9"/>
      <c r="BU49" s="10" t="s">
        <v>7</v>
      </c>
      <c r="BV49" s="10"/>
      <c r="BW49" s="10"/>
      <c r="BX49" s="10"/>
      <c r="BY49" s="10"/>
      <c r="BZ49" s="10"/>
      <c r="CA49" s="10"/>
      <c r="CB49" s="10"/>
      <c r="CC49" s="11"/>
      <c r="CD49" s="12"/>
      <c r="CE49" s="12" t="s">
        <v>8</v>
      </c>
      <c r="CF49" s="12"/>
      <c r="CH49" s="8"/>
      <c r="CI49" s="9"/>
      <c r="CJ49" s="9"/>
      <c r="CK49" s="10"/>
      <c r="CL49" s="10"/>
      <c r="CM49" s="10"/>
      <c r="CN49" s="10"/>
      <c r="CO49" s="10"/>
      <c r="CP49" s="10"/>
      <c r="CQ49" s="10"/>
      <c r="CR49" s="10"/>
      <c r="CS49" s="11"/>
      <c r="CT49" s="12"/>
      <c r="CU49" s="12"/>
      <c r="CV49" s="12"/>
      <c r="CX49" s="8"/>
      <c r="CY49" s="9"/>
      <c r="CZ49" s="9"/>
      <c r="DA49" s="10" t="s">
        <v>7</v>
      </c>
      <c r="DB49" s="10"/>
      <c r="DC49" s="10"/>
      <c r="DD49" s="10"/>
      <c r="DE49" s="10"/>
      <c r="DF49" s="10"/>
      <c r="DG49" s="10"/>
      <c r="DH49" s="10"/>
      <c r="DI49" s="11"/>
      <c r="DJ49" s="12"/>
      <c r="DK49" s="12" t="s">
        <v>8</v>
      </c>
      <c r="DL49" s="12"/>
    </row>
    <row r="50" spans="1:11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  <c r="AL50" s="8"/>
      <c r="AM50" s="13"/>
      <c r="AN50" s="14"/>
      <c r="AO50" s="9" t="s">
        <v>36</v>
      </c>
      <c r="AP50" s="15" t="s">
        <v>10</v>
      </c>
      <c r="AQ50" s="15" t="s">
        <v>11</v>
      </c>
      <c r="AR50" s="9"/>
      <c r="AS50" s="15" t="s">
        <v>12</v>
      </c>
      <c r="AT50" s="15" t="s">
        <v>13</v>
      </c>
      <c r="AU50" s="16" t="s">
        <v>14</v>
      </c>
      <c r="AV50" s="17" t="s">
        <v>15</v>
      </c>
      <c r="AW50" s="16" t="s">
        <v>14</v>
      </c>
      <c r="AX50" s="9" t="s">
        <v>16</v>
      </c>
      <c r="AY50" s="13"/>
      <c r="AZ50" s="13"/>
      <c r="BB50" s="8"/>
      <c r="BC50" s="13"/>
      <c r="BD50" s="14"/>
      <c r="BE50" s="9" t="s">
        <v>36</v>
      </c>
      <c r="BF50" s="15" t="s">
        <v>10</v>
      </c>
      <c r="BG50" s="15" t="s">
        <v>11</v>
      </c>
      <c r="BH50" s="9"/>
      <c r="BI50" s="15" t="s">
        <v>12</v>
      </c>
      <c r="BJ50" s="15" t="s">
        <v>13</v>
      </c>
      <c r="BK50" s="16" t="s">
        <v>14</v>
      </c>
      <c r="BL50" s="17" t="s">
        <v>15</v>
      </c>
      <c r="BM50" s="16" t="s">
        <v>14</v>
      </c>
      <c r="BN50" s="9" t="s">
        <v>16</v>
      </c>
      <c r="BO50" s="13"/>
      <c r="BP50" s="13"/>
      <c r="BR50" s="8"/>
      <c r="BS50" s="13"/>
      <c r="BT50" s="14"/>
      <c r="BU50" s="9" t="s">
        <v>36</v>
      </c>
      <c r="BV50" s="15" t="s">
        <v>10</v>
      </c>
      <c r="BW50" s="15" t="s">
        <v>11</v>
      </c>
      <c r="BX50" s="9"/>
      <c r="BY50" s="15" t="s">
        <v>12</v>
      </c>
      <c r="BZ50" s="15" t="s">
        <v>13</v>
      </c>
      <c r="CA50" s="16" t="s">
        <v>14</v>
      </c>
      <c r="CB50" s="17" t="s">
        <v>15</v>
      </c>
      <c r="CC50" s="16" t="s">
        <v>14</v>
      </c>
      <c r="CD50" s="9" t="s">
        <v>16</v>
      </c>
      <c r="CE50" s="13"/>
      <c r="CF50" s="13"/>
      <c r="CH50" s="8"/>
      <c r="CI50" s="13"/>
      <c r="CJ50" s="14"/>
      <c r="CK50" s="9"/>
      <c r="CL50" s="15"/>
      <c r="CM50" s="15"/>
      <c r="CN50" s="9"/>
      <c r="CO50" s="15"/>
      <c r="CP50" s="15"/>
      <c r="CQ50" s="16"/>
      <c r="CR50" s="17"/>
      <c r="CS50" s="16"/>
      <c r="CT50" s="9"/>
      <c r="CU50" s="13"/>
      <c r="CV50" s="13"/>
      <c r="CX50" s="8"/>
      <c r="CY50" s="13"/>
      <c r="CZ50" s="14"/>
      <c r="DA50" s="9" t="s">
        <v>36</v>
      </c>
      <c r="DB50" s="15" t="s">
        <v>10</v>
      </c>
      <c r="DC50" s="15" t="s">
        <v>11</v>
      </c>
      <c r="DD50" s="9"/>
      <c r="DE50" s="15" t="s">
        <v>12</v>
      </c>
      <c r="DF50" s="15" t="s">
        <v>13</v>
      </c>
      <c r="DG50" s="16" t="s">
        <v>14</v>
      </c>
      <c r="DH50" s="17" t="s">
        <v>15</v>
      </c>
      <c r="DI50" s="16" t="s">
        <v>14</v>
      </c>
      <c r="DJ50" s="9" t="s">
        <v>16</v>
      </c>
      <c r="DK50" s="13"/>
      <c r="DL50" s="13"/>
    </row>
    <row r="51" spans="1:11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  <c r="AL51" s="18"/>
      <c r="AM51" s="19" t="s">
        <v>17</v>
      </c>
      <c r="AN51" s="20" t="s">
        <v>18</v>
      </c>
      <c r="AO51" s="19" t="s">
        <v>19</v>
      </c>
      <c r="AP51" s="21" t="s">
        <v>20</v>
      </c>
      <c r="AQ51" s="21" t="s">
        <v>21</v>
      </c>
      <c r="AR51" s="19" t="s">
        <v>12</v>
      </c>
      <c r="AS51" s="21" t="s">
        <v>22</v>
      </c>
      <c r="AT51" s="21" t="s">
        <v>22</v>
      </c>
      <c r="AU51" s="22" t="s">
        <v>23</v>
      </c>
      <c r="AV51" s="22" t="s">
        <v>24</v>
      </c>
      <c r="AW51" s="22" t="s">
        <v>25</v>
      </c>
      <c r="AX51" s="19" t="s">
        <v>26</v>
      </c>
      <c r="AY51" s="19" t="s">
        <v>27</v>
      </c>
      <c r="AZ51" s="19" t="s">
        <v>28</v>
      </c>
      <c r="BB51" s="18"/>
      <c r="BC51" s="19" t="s">
        <v>17</v>
      </c>
      <c r="BD51" s="20" t="s">
        <v>18</v>
      </c>
      <c r="BE51" s="19" t="s">
        <v>19</v>
      </c>
      <c r="BF51" s="21" t="s">
        <v>20</v>
      </c>
      <c r="BG51" s="21" t="s">
        <v>21</v>
      </c>
      <c r="BH51" s="19" t="s">
        <v>12</v>
      </c>
      <c r="BI51" s="21" t="s">
        <v>22</v>
      </c>
      <c r="BJ51" s="21" t="s">
        <v>22</v>
      </c>
      <c r="BK51" s="22" t="s">
        <v>23</v>
      </c>
      <c r="BL51" s="22" t="s">
        <v>24</v>
      </c>
      <c r="BM51" s="22" t="s">
        <v>25</v>
      </c>
      <c r="BN51" s="19" t="s">
        <v>26</v>
      </c>
      <c r="BO51" s="19" t="s">
        <v>27</v>
      </c>
      <c r="BP51" s="19" t="s">
        <v>28</v>
      </c>
      <c r="BR51" s="18"/>
      <c r="BS51" s="19" t="s">
        <v>17</v>
      </c>
      <c r="BT51" s="20" t="s">
        <v>18</v>
      </c>
      <c r="BU51" s="19" t="s">
        <v>19</v>
      </c>
      <c r="BV51" s="21" t="s">
        <v>20</v>
      </c>
      <c r="BW51" s="21" t="s">
        <v>21</v>
      </c>
      <c r="BX51" s="19" t="s">
        <v>12</v>
      </c>
      <c r="BY51" s="21" t="s">
        <v>22</v>
      </c>
      <c r="BZ51" s="21" t="s">
        <v>22</v>
      </c>
      <c r="CA51" s="22" t="s">
        <v>23</v>
      </c>
      <c r="CB51" s="22" t="s">
        <v>24</v>
      </c>
      <c r="CC51" s="22" t="s">
        <v>25</v>
      </c>
      <c r="CD51" s="19" t="s">
        <v>26</v>
      </c>
      <c r="CE51" s="19" t="s">
        <v>27</v>
      </c>
      <c r="CF51" s="19" t="s">
        <v>28</v>
      </c>
      <c r="CH51" s="18"/>
      <c r="CI51" s="19"/>
      <c r="CJ51" s="20"/>
      <c r="CK51" s="19"/>
      <c r="CL51" s="21"/>
      <c r="CM51" s="21"/>
      <c r="CN51" s="19"/>
      <c r="CO51" s="21"/>
      <c r="CP51" s="21"/>
      <c r="CQ51" s="22"/>
      <c r="CR51" s="22"/>
      <c r="CS51" s="22"/>
      <c r="CT51" s="19"/>
      <c r="CU51" s="19"/>
      <c r="CV51" s="19"/>
      <c r="CX51" s="18"/>
      <c r="CY51" s="19" t="s">
        <v>17</v>
      </c>
      <c r="CZ51" s="20" t="s">
        <v>18</v>
      </c>
      <c r="DA51" s="19" t="s">
        <v>19</v>
      </c>
      <c r="DB51" s="21" t="s">
        <v>20</v>
      </c>
      <c r="DC51" s="21" t="s">
        <v>21</v>
      </c>
      <c r="DD51" s="19" t="s">
        <v>12</v>
      </c>
      <c r="DE51" s="21" t="s">
        <v>22</v>
      </c>
      <c r="DF51" s="21" t="s">
        <v>22</v>
      </c>
      <c r="DG51" s="22" t="s">
        <v>23</v>
      </c>
      <c r="DH51" s="22" t="s">
        <v>24</v>
      </c>
      <c r="DI51" s="22" t="s">
        <v>25</v>
      </c>
      <c r="DJ51" s="19" t="s">
        <v>26</v>
      </c>
      <c r="DK51" s="19" t="s">
        <v>27</v>
      </c>
      <c r="DL51" s="19" t="s">
        <v>28</v>
      </c>
    </row>
    <row r="52" spans="1:11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  <c r="AL52" s="9" t="s">
        <v>29</v>
      </c>
      <c r="AM52" s="23">
        <v>0</v>
      </c>
      <c r="AN52" s="50" t="s">
        <v>49</v>
      </c>
      <c r="AO52" s="32">
        <v>0</v>
      </c>
      <c r="AP52" s="33">
        <v>10.507099040405995</v>
      </c>
      <c r="AQ52" s="33">
        <v>156.21531531064949</v>
      </c>
      <c r="AR52" s="34">
        <v>156.21531531064949</v>
      </c>
      <c r="AS52" s="51" t="s">
        <v>30</v>
      </c>
      <c r="AT52" s="51" t="s">
        <v>30</v>
      </c>
      <c r="AU52" s="29" t="s">
        <v>30</v>
      </c>
      <c r="AV52" s="30">
        <v>1</v>
      </c>
      <c r="AW52" s="29" t="s">
        <v>30</v>
      </c>
      <c r="AX52" s="31"/>
      <c r="AY52" s="31"/>
      <c r="AZ52" s="31"/>
      <c r="BB52" s="9" t="s">
        <v>29</v>
      </c>
      <c r="BC52" s="23">
        <v>0</v>
      </c>
      <c r="BD52" s="50" t="s">
        <v>49</v>
      </c>
      <c r="BE52" s="32">
        <v>0</v>
      </c>
      <c r="BF52" s="33">
        <v>14.77529988330804</v>
      </c>
      <c r="BG52" s="33">
        <v>221.29111992600812</v>
      </c>
      <c r="BH52" s="34">
        <v>221.29111992600812</v>
      </c>
      <c r="BI52" s="51" t="s">
        <v>30</v>
      </c>
      <c r="BJ52" s="51" t="s">
        <v>30</v>
      </c>
      <c r="BK52" s="29" t="s">
        <v>30</v>
      </c>
      <c r="BL52" s="30">
        <v>1</v>
      </c>
      <c r="BM52" s="29" t="s">
        <v>30</v>
      </c>
      <c r="BN52" s="31"/>
      <c r="BO52" s="31"/>
      <c r="BP52" s="31"/>
      <c r="BR52" s="9" t="s">
        <v>29</v>
      </c>
      <c r="BS52" s="23">
        <v>0</v>
      </c>
      <c r="BT52" s="50" t="s">
        <v>49</v>
      </c>
      <c r="BU52" s="32">
        <v>0</v>
      </c>
      <c r="BV52" s="33">
        <v>13.53510605517533</v>
      </c>
      <c r="BW52" s="33">
        <v>194.18729550073803</v>
      </c>
      <c r="BX52" s="34">
        <v>194.18729550073803</v>
      </c>
      <c r="BY52" s="51" t="s">
        <v>30</v>
      </c>
      <c r="BZ52" s="51" t="s">
        <v>30</v>
      </c>
      <c r="CA52" s="29" t="s">
        <v>30</v>
      </c>
      <c r="CB52" s="30">
        <v>1</v>
      </c>
      <c r="CC52" s="29" t="s">
        <v>30</v>
      </c>
      <c r="CD52" s="31"/>
      <c r="CE52" s="31"/>
      <c r="CF52" s="31"/>
      <c r="CH52" s="9"/>
      <c r="CI52" s="23"/>
      <c r="CJ52" s="50"/>
      <c r="CK52" s="32"/>
      <c r="CL52" s="33"/>
      <c r="CM52" s="33"/>
      <c r="CN52" s="34"/>
      <c r="CO52" s="51"/>
      <c r="CP52" s="51"/>
      <c r="CQ52" s="29"/>
      <c r="CR52" s="30"/>
      <c r="CS52" s="29"/>
      <c r="CT52" s="31"/>
      <c r="CU52" s="31"/>
      <c r="CV52" s="31"/>
      <c r="CX52" s="9" t="s">
        <v>29</v>
      </c>
      <c r="CY52" s="23">
        <v>0</v>
      </c>
      <c r="CZ52" s="50" t="s">
        <v>49</v>
      </c>
      <c r="DA52" s="32">
        <v>0</v>
      </c>
      <c r="DB52" s="33">
        <v>14.05387686988697</v>
      </c>
      <c r="DC52" s="33">
        <v>201.21899919031148</v>
      </c>
      <c r="DD52" s="34">
        <v>201.21899919031148</v>
      </c>
      <c r="DE52" s="51" t="s">
        <v>30</v>
      </c>
      <c r="DF52" s="51" t="s">
        <v>30</v>
      </c>
      <c r="DG52" s="29" t="s">
        <v>30</v>
      </c>
      <c r="DH52" s="30">
        <v>1</v>
      </c>
      <c r="DI52" s="29" t="s">
        <v>30</v>
      </c>
      <c r="DJ52" s="31"/>
      <c r="DK52" s="31"/>
      <c r="DL52" s="31"/>
    </row>
    <row r="53" spans="1:11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  <c r="AL53" s="9" t="s">
        <v>29</v>
      </c>
      <c r="AM53" s="23">
        <v>1</v>
      </c>
      <c r="AN53" s="24" t="s">
        <v>50</v>
      </c>
      <c r="AO53" s="32">
        <v>1.9092629601315483</v>
      </c>
      <c r="AP53" s="33">
        <v>9.0634860124372718</v>
      </c>
      <c r="AQ53" s="33">
        <v>134.78062989698</v>
      </c>
      <c r="AR53" s="34">
        <v>136.68989285711282</v>
      </c>
      <c r="AS53" s="51">
        <v>19.703381040251433</v>
      </c>
      <c r="AT53" s="51">
        <v>19.525422453536663</v>
      </c>
      <c r="AU53" s="36">
        <v>2.4199999999999999E-2</v>
      </c>
      <c r="AV53" s="36">
        <v>0.39240000000000003</v>
      </c>
      <c r="AW53" s="36">
        <v>0.58340000000000003</v>
      </c>
      <c r="AX53" s="37">
        <v>1.3225586934595837</v>
      </c>
      <c r="AY53" s="37">
        <v>1.4959499672256293</v>
      </c>
      <c r="AZ53" s="37">
        <v>1.4959499672256293</v>
      </c>
      <c r="BB53" s="9" t="s">
        <v>29</v>
      </c>
      <c r="BC53" s="23">
        <v>1</v>
      </c>
      <c r="BD53" s="24" t="s">
        <v>50</v>
      </c>
      <c r="BE53" s="32">
        <v>2.0496693077159631</v>
      </c>
      <c r="BF53" s="33">
        <v>12.545345471896633</v>
      </c>
      <c r="BG53" s="33">
        <v>187.89377589438214</v>
      </c>
      <c r="BH53" s="34">
        <v>189.94344520209899</v>
      </c>
      <c r="BI53" s="51">
        <v>33.457823993211463</v>
      </c>
      <c r="BJ53" s="51">
        <v>31.347674723909137</v>
      </c>
      <c r="BK53" s="36">
        <v>6.3E-3</v>
      </c>
      <c r="BL53" s="36">
        <v>0.39240000000000003</v>
      </c>
      <c r="BM53" s="36">
        <v>0.60129999999999995</v>
      </c>
      <c r="BN53" s="37">
        <v>0.91915300923962107</v>
      </c>
      <c r="BO53" s="37">
        <v>0.96873314432764557</v>
      </c>
      <c r="BP53" s="37">
        <v>0.96873314432764557</v>
      </c>
      <c r="BR53" s="9" t="s">
        <v>29</v>
      </c>
      <c r="BS53" s="23">
        <v>1</v>
      </c>
      <c r="BT53" s="24" t="s">
        <v>50</v>
      </c>
      <c r="BU53" s="32">
        <v>2.0496693077159631</v>
      </c>
      <c r="BV53" s="33">
        <v>11.492327248989636</v>
      </c>
      <c r="BW53" s="33">
        <v>164.88043785918589</v>
      </c>
      <c r="BX53" s="34">
        <v>166.9301071669025</v>
      </c>
      <c r="BY53" s="51">
        <v>29.10919155932784</v>
      </c>
      <c r="BZ53" s="51">
        <v>27.257188333835529</v>
      </c>
      <c r="CA53" s="36">
        <v>6.3E-3</v>
      </c>
      <c r="CB53" s="36">
        <v>0.39240000000000003</v>
      </c>
      <c r="CC53" s="36">
        <v>0.60129999999999995</v>
      </c>
      <c r="CD53" s="37">
        <v>1.0033731021241281</v>
      </c>
      <c r="CE53" s="37">
        <v>1.0453976926709929</v>
      </c>
      <c r="CF53" s="37">
        <v>1.0453976926709929</v>
      </c>
      <c r="CH53" s="9"/>
      <c r="CI53" s="23"/>
      <c r="CJ53" s="24"/>
      <c r="CK53" s="32"/>
      <c r="CL53" s="33"/>
      <c r="CM53" s="33"/>
      <c r="CN53" s="34"/>
      <c r="CO53" s="51"/>
      <c r="CP53" s="51"/>
      <c r="CQ53" s="36"/>
      <c r="CR53" s="36"/>
      <c r="CS53" s="36"/>
      <c r="CT53" s="37"/>
      <c r="CU53" s="37"/>
      <c r="CV53" s="37"/>
      <c r="CX53" s="9" t="s">
        <v>29</v>
      </c>
      <c r="CY53" s="23">
        <v>1</v>
      </c>
      <c r="CZ53" s="24" t="s">
        <v>50</v>
      </c>
      <c r="DA53" s="32">
        <v>2.0496693077159631</v>
      </c>
      <c r="DB53" s="33">
        <v>11.933613666325783</v>
      </c>
      <c r="DC53" s="33">
        <v>170.8539628303605</v>
      </c>
      <c r="DD53" s="34">
        <v>172.90363213807819</v>
      </c>
      <c r="DE53" s="51">
        <v>30.239683831696691</v>
      </c>
      <c r="DF53" s="51">
        <v>28.315367052233285</v>
      </c>
      <c r="DG53" s="36">
        <v>6.6E-3</v>
      </c>
      <c r="DH53" s="36">
        <v>0.39240000000000003</v>
      </c>
      <c r="DI53" s="36">
        <v>0.60099999999999998</v>
      </c>
      <c r="DJ53" s="37">
        <v>0.96670512617176274</v>
      </c>
      <c r="DK53" s="37">
        <v>0.99179496790337307</v>
      </c>
      <c r="DL53" s="37">
        <v>0.99179496790337307</v>
      </c>
    </row>
    <row r="54" spans="1:11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  <c r="AL54" s="9" t="s">
        <v>29</v>
      </c>
      <c r="AM54" s="23">
        <v>2</v>
      </c>
      <c r="AN54" s="24" t="s">
        <v>51</v>
      </c>
      <c r="AO54" s="32">
        <v>17.20208490549933</v>
      </c>
      <c r="AP54" s="33">
        <v>8.7747634068435492</v>
      </c>
      <c r="AQ54" s="33">
        <v>130.49369281424649</v>
      </c>
      <c r="AR54" s="34">
        <v>147.69577771974528</v>
      </c>
      <c r="AS54" s="51">
        <v>8.7304538457101373</v>
      </c>
      <c r="AT54" s="51">
        <v>8.519537590904207</v>
      </c>
      <c r="AU54" s="36">
        <v>0.16289999999999999</v>
      </c>
      <c r="AV54" s="36">
        <v>0.39240000000000003</v>
      </c>
      <c r="AW54" s="36">
        <v>0.44469999999999998</v>
      </c>
      <c r="AX54" s="37">
        <v>9.9299954190310444</v>
      </c>
      <c r="AY54" s="37">
        <v>11.203365717793547</v>
      </c>
      <c r="AZ54" s="37">
        <v>11.203365717793547</v>
      </c>
      <c r="BB54" s="9" t="s">
        <v>29</v>
      </c>
      <c r="BC54" s="23">
        <v>2</v>
      </c>
      <c r="BD54" s="24" t="s">
        <v>51</v>
      </c>
      <c r="BE54" s="32">
        <v>18.467118566583945</v>
      </c>
      <c r="BF54" s="33">
        <v>12.099354589614423</v>
      </c>
      <c r="BG54" s="33">
        <v>181.21430708805727</v>
      </c>
      <c r="BH54" s="34">
        <v>199.68142565463776</v>
      </c>
      <c r="BI54" s="51">
        <v>24.142061371996441</v>
      </c>
      <c r="BJ54" s="51">
        <v>21.609694271370358</v>
      </c>
      <c r="BK54" s="36">
        <v>5.0700000000000002E-2</v>
      </c>
      <c r="BL54" s="36">
        <v>0.39240000000000003</v>
      </c>
      <c r="BM54" s="36">
        <v>0.55689999999999995</v>
      </c>
      <c r="BN54" s="37">
        <v>6.9011569893096398</v>
      </c>
      <c r="BO54" s="37">
        <v>6.9715949533249244</v>
      </c>
      <c r="BP54" s="37">
        <v>6.9715949533249244</v>
      </c>
      <c r="BR54" s="9" t="s">
        <v>29</v>
      </c>
      <c r="BS54" s="23">
        <v>2</v>
      </c>
      <c r="BT54" s="24" t="s">
        <v>51</v>
      </c>
      <c r="BU54" s="32">
        <v>18.467118566583945</v>
      </c>
      <c r="BV54" s="33">
        <v>11.083771487752513</v>
      </c>
      <c r="BW54" s="33">
        <v>159.01906633087603</v>
      </c>
      <c r="BX54" s="34">
        <v>177.48618489745593</v>
      </c>
      <c r="BY54" s="51">
        <v>18.923702451335782</v>
      </c>
      <c r="BZ54" s="51">
        <v>16.701110603282103</v>
      </c>
      <c r="CA54" s="36">
        <v>6.4299999999999996E-2</v>
      </c>
      <c r="CB54" s="36">
        <v>0.39240000000000003</v>
      </c>
      <c r="CC54" s="36">
        <v>0.54330000000000001</v>
      </c>
      <c r="CD54" s="37">
        <v>7.5334957585977911</v>
      </c>
      <c r="CE54" s="37">
        <v>7.7600061218397061</v>
      </c>
      <c r="CF54" s="37">
        <v>7.7600061218397061</v>
      </c>
      <c r="CH54" s="9"/>
      <c r="CI54" s="23"/>
      <c r="CJ54" s="24"/>
      <c r="CK54" s="32"/>
      <c r="CL54" s="33"/>
      <c r="CM54" s="33"/>
      <c r="CN54" s="34"/>
      <c r="CO54" s="51"/>
      <c r="CP54" s="51"/>
      <c r="CQ54" s="36"/>
      <c r="CR54" s="36"/>
      <c r="CS54" s="36"/>
      <c r="CT54" s="37"/>
      <c r="CU54" s="37"/>
      <c r="CV54" s="37"/>
      <c r="CX54" s="9" t="s">
        <v>29</v>
      </c>
      <c r="CY54" s="23">
        <v>2</v>
      </c>
      <c r="CZ54" s="24" t="s">
        <v>51</v>
      </c>
      <c r="DA54" s="32">
        <v>18.467118566583945</v>
      </c>
      <c r="DB54" s="33">
        <v>11.509561025613664</v>
      </c>
      <c r="DC54" s="33">
        <v>164.78095555837095</v>
      </c>
      <c r="DD54" s="34">
        <v>183.24807412495255</v>
      </c>
      <c r="DE54" s="51">
        <v>20.280293178178383</v>
      </c>
      <c r="DF54" s="51">
        <v>17.970925065358927</v>
      </c>
      <c r="DG54" s="36">
        <v>5.2699999999999997E-2</v>
      </c>
      <c r="DH54" s="36">
        <v>0.39240000000000003</v>
      </c>
      <c r="DI54" s="36">
        <v>0.55489999999999995</v>
      </c>
      <c r="DJ54" s="37">
        <v>7.2581863639883206</v>
      </c>
      <c r="DK54" s="37">
        <v>7.3677603296810936</v>
      </c>
      <c r="DL54" s="37">
        <v>7.3677603296810936</v>
      </c>
    </row>
    <row r="55" spans="1:11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  <c r="AL55" s="19" t="s">
        <v>29</v>
      </c>
      <c r="AM55" s="38">
        <v>3</v>
      </c>
      <c r="AN55" s="39" t="s">
        <v>52</v>
      </c>
      <c r="AO55" s="40">
        <v>18.437490350289981</v>
      </c>
      <c r="AP55" s="41">
        <v>8.100170831669411</v>
      </c>
      <c r="AQ55" s="41">
        <v>120.47919964132839</v>
      </c>
      <c r="AR55" s="42">
        <v>138.91668999161848</v>
      </c>
      <c r="AS55" s="52">
        <v>15.601358880377829</v>
      </c>
      <c r="AT55" s="52">
        <v>17.298625319031004</v>
      </c>
      <c r="AU55" s="44">
        <v>9.9500000000000005E-2</v>
      </c>
      <c r="AV55" s="44">
        <v>0.2198</v>
      </c>
      <c r="AW55" s="44">
        <v>0.68069999999999997</v>
      </c>
      <c r="AX55" s="53">
        <v>7.6601746090166793</v>
      </c>
      <c r="AY55" s="53">
        <v>6.8468910872029154</v>
      </c>
      <c r="AZ55" s="53">
        <v>6.8468910872029154</v>
      </c>
      <c r="BB55" s="19" t="s">
        <v>29</v>
      </c>
      <c r="BC55" s="38">
        <v>3</v>
      </c>
      <c r="BD55" s="39" t="s">
        <v>52</v>
      </c>
      <c r="BE55" s="40">
        <v>19.793375177452734</v>
      </c>
      <c r="BF55" s="41">
        <v>11.02999487115812</v>
      </c>
      <c r="BG55" s="41">
        <v>165.19763730836638</v>
      </c>
      <c r="BH55" s="42">
        <v>184.99101248582164</v>
      </c>
      <c r="BI55" s="52">
        <v>34.081759148297245</v>
      </c>
      <c r="BJ55" s="52">
        <v>36.30010744018648</v>
      </c>
      <c r="BK55" s="44">
        <v>2.6599999999999999E-2</v>
      </c>
      <c r="BL55" s="44">
        <v>0.2198</v>
      </c>
      <c r="BM55" s="44">
        <v>0.75360000000000005</v>
      </c>
      <c r="BN55" s="53">
        <v>5.2848499957259101</v>
      </c>
      <c r="BO55" s="53">
        <v>4.5129700076022328</v>
      </c>
      <c r="BP55" s="53">
        <v>4.5129700076022328</v>
      </c>
      <c r="BR55" s="19" t="s">
        <v>29</v>
      </c>
      <c r="BS55" s="38">
        <v>3</v>
      </c>
      <c r="BT55" s="39" t="s">
        <v>52</v>
      </c>
      <c r="BU55" s="40">
        <v>19.793375177452734</v>
      </c>
      <c r="BV55" s="41">
        <v>10.104170578481614</v>
      </c>
      <c r="BW55" s="41">
        <v>144.96417557563018</v>
      </c>
      <c r="BX55" s="42">
        <v>164.75755075308663</v>
      </c>
      <c r="BY55" s="52">
        <v>27.983386469885509</v>
      </c>
      <c r="BZ55" s="52">
        <v>29.429744747651398</v>
      </c>
      <c r="CA55" s="44">
        <v>3.4299999999999997E-2</v>
      </c>
      <c r="CB55" s="44">
        <v>0.2198</v>
      </c>
      <c r="CC55" s="44">
        <v>0.74590000000000001</v>
      </c>
      <c r="CD55" s="53">
        <v>5.7690898916370728</v>
      </c>
      <c r="CE55" s="53">
        <v>4.9320950548523044</v>
      </c>
      <c r="CF55" s="53">
        <v>4.9320950548523044</v>
      </c>
      <c r="CH55" s="19"/>
      <c r="CI55" s="38"/>
      <c r="CJ55" s="39"/>
      <c r="CK55" s="40"/>
      <c r="CL55" s="41"/>
      <c r="CM55" s="41"/>
      <c r="CN55" s="42"/>
      <c r="CO55" s="52"/>
      <c r="CP55" s="52"/>
      <c r="CQ55" s="44"/>
      <c r="CR55" s="44"/>
      <c r="CS55" s="44"/>
      <c r="CT55" s="53"/>
      <c r="CU55" s="53"/>
      <c r="CV55" s="53"/>
      <c r="CX55" s="19" t="s">
        <v>29</v>
      </c>
      <c r="CY55" s="38">
        <v>3</v>
      </c>
      <c r="CZ55" s="39" t="s">
        <v>52</v>
      </c>
      <c r="DA55" s="40">
        <v>19.793375177452734</v>
      </c>
      <c r="DB55" s="41">
        <v>10.492795381715986</v>
      </c>
      <c r="DC55" s="41">
        <v>150.224283313028</v>
      </c>
      <c r="DD55" s="42">
        <v>170.01765849048397</v>
      </c>
      <c r="DE55" s="52">
        <v>29.522394380398563</v>
      </c>
      <c r="DF55" s="52">
        <v>31.201340699827512</v>
      </c>
      <c r="DG55" s="44">
        <v>2.7300000000000001E-2</v>
      </c>
      <c r="DH55" s="44">
        <v>0.2198</v>
      </c>
      <c r="DI55" s="44">
        <v>0.75290000000000001</v>
      </c>
      <c r="DJ55" s="53">
        <v>5.5582483139465753</v>
      </c>
      <c r="DK55" s="53">
        <v>4.6848164201191906</v>
      </c>
      <c r="DL55" s="53">
        <v>4.6848164201191906</v>
      </c>
    </row>
    <row r="56" spans="1:11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  <c r="AL56" s="9" t="s">
        <v>31</v>
      </c>
      <c r="AM56" s="54">
        <v>0</v>
      </c>
      <c r="AN56" s="50" t="s">
        <v>49</v>
      </c>
      <c r="AO56" s="32">
        <v>0</v>
      </c>
      <c r="AP56" s="33">
        <v>10.288604111657744</v>
      </c>
      <c r="AQ56" s="33">
        <v>150.2548487148326</v>
      </c>
      <c r="AR56" s="34">
        <v>150.2548487148326</v>
      </c>
      <c r="AS56" s="51" t="s">
        <v>30</v>
      </c>
      <c r="AT56" s="51" t="s">
        <v>30</v>
      </c>
      <c r="AU56" s="29" t="s">
        <v>30</v>
      </c>
      <c r="AV56" s="30">
        <v>1</v>
      </c>
      <c r="AW56" s="29" t="s">
        <v>30</v>
      </c>
      <c r="AX56" s="31"/>
      <c r="AY56" s="31"/>
      <c r="AZ56" s="31"/>
      <c r="BB56" s="9" t="s">
        <v>31</v>
      </c>
      <c r="BC56" s="54">
        <v>0</v>
      </c>
      <c r="BD56" s="50" t="s">
        <v>49</v>
      </c>
      <c r="BE56" s="32">
        <v>0</v>
      </c>
      <c r="BF56" s="33">
        <v>13.005005522604943</v>
      </c>
      <c r="BG56" s="33">
        <v>187.64913419202563</v>
      </c>
      <c r="BH56" s="34">
        <v>187.64913419202563</v>
      </c>
      <c r="BI56" s="51" t="s">
        <v>30</v>
      </c>
      <c r="BJ56" s="51" t="s">
        <v>30</v>
      </c>
      <c r="BK56" s="29" t="s">
        <v>30</v>
      </c>
      <c r="BL56" s="30">
        <v>1</v>
      </c>
      <c r="BM56" s="29" t="s">
        <v>30</v>
      </c>
      <c r="BN56" s="31"/>
      <c r="BO56" s="31"/>
      <c r="BP56" s="31"/>
      <c r="BR56" s="9" t="s">
        <v>31</v>
      </c>
      <c r="BS56" s="54">
        <v>0</v>
      </c>
      <c r="BT56" s="50" t="s">
        <v>49</v>
      </c>
      <c r="BU56" s="32">
        <v>0</v>
      </c>
      <c r="BV56" s="33">
        <v>11.913404830140916</v>
      </c>
      <c r="BW56" s="33">
        <v>164.74065309099865</v>
      </c>
      <c r="BX56" s="34">
        <v>164.74065309099865</v>
      </c>
      <c r="BY56" s="51" t="s">
        <v>30</v>
      </c>
      <c r="BZ56" s="51" t="s">
        <v>30</v>
      </c>
      <c r="CA56" s="29" t="s">
        <v>30</v>
      </c>
      <c r="CB56" s="30">
        <v>1</v>
      </c>
      <c r="CC56" s="29" t="s">
        <v>30</v>
      </c>
      <c r="CD56" s="31"/>
      <c r="CE56" s="31"/>
      <c r="CF56" s="31"/>
      <c r="CH56" s="9"/>
      <c r="CI56" s="54"/>
      <c r="CJ56" s="50"/>
      <c r="CK56" s="32"/>
      <c r="CL56" s="33"/>
      <c r="CM56" s="33"/>
      <c r="CN56" s="34"/>
      <c r="CO56" s="51"/>
      <c r="CP56" s="51"/>
      <c r="CQ56" s="29"/>
      <c r="CR56" s="30"/>
      <c r="CS56" s="29"/>
      <c r="CT56" s="31"/>
      <c r="CU56" s="31"/>
      <c r="CV56" s="31"/>
      <c r="CX56" s="9" t="s">
        <v>31</v>
      </c>
      <c r="CY56" s="54">
        <v>0</v>
      </c>
      <c r="CZ56" s="50" t="s">
        <v>49</v>
      </c>
      <c r="DA56" s="32">
        <v>0</v>
      </c>
      <c r="DB56" s="33">
        <v>11.608184516853717</v>
      </c>
      <c r="DC56" s="33">
        <v>161.16834846180163</v>
      </c>
      <c r="DD56" s="34">
        <v>161.16834846180163</v>
      </c>
      <c r="DE56" s="51" t="s">
        <v>30</v>
      </c>
      <c r="DF56" s="51" t="s">
        <v>30</v>
      </c>
      <c r="DG56" s="29" t="s">
        <v>30</v>
      </c>
      <c r="DH56" s="30">
        <v>1</v>
      </c>
      <c r="DI56" s="29" t="s">
        <v>30</v>
      </c>
      <c r="DJ56" s="31"/>
      <c r="DK56" s="31"/>
      <c r="DL56" s="31"/>
    </row>
    <row r="57" spans="1:11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  <c r="AL57" s="9" t="s">
        <v>31</v>
      </c>
      <c r="AM57" s="23">
        <v>1</v>
      </c>
      <c r="AN57" s="24" t="s">
        <v>50</v>
      </c>
      <c r="AO57" s="32">
        <v>1.7963087282797017</v>
      </c>
      <c r="AP57" s="33">
        <v>8.8851231554255889</v>
      </c>
      <c r="AQ57" s="33">
        <v>129.75858571291283</v>
      </c>
      <c r="AR57" s="34">
        <v>131.55489444119243</v>
      </c>
      <c r="AS57" s="51">
        <v>19.234800425405648</v>
      </c>
      <c r="AT57" s="51">
        <v>18.699954273640174</v>
      </c>
      <c r="AU57" s="36">
        <v>3.5000000000000001E-3</v>
      </c>
      <c r="AV57" s="36">
        <v>0.9516</v>
      </c>
      <c r="AW57" s="36">
        <v>4.4900000000000002E-2</v>
      </c>
      <c r="AX57" s="37">
        <v>1.2798953347412345</v>
      </c>
      <c r="AY57" s="37">
        <v>1.4276965085448319</v>
      </c>
      <c r="AZ57" s="37">
        <v>1.4276965085448319</v>
      </c>
      <c r="BB57" s="9" t="s">
        <v>31</v>
      </c>
      <c r="BC57" s="23">
        <v>1</v>
      </c>
      <c r="BD57" s="24" t="s">
        <v>50</v>
      </c>
      <c r="BE57" s="32">
        <v>1.8665457137445756</v>
      </c>
      <c r="BF57" s="33">
        <v>11.229329233117257</v>
      </c>
      <c r="BG57" s="33">
        <v>162.02519199217235</v>
      </c>
      <c r="BH57" s="34">
        <v>163.89173770591623</v>
      </c>
      <c r="BI57" s="51">
        <v>31.165800170856286</v>
      </c>
      <c r="BJ57" s="51">
        <v>23.7573964861094</v>
      </c>
      <c r="BK57" s="36">
        <v>1E-4</v>
      </c>
      <c r="BL57" s="36">
        <v>0.99280000000000002</v>
      </c>
      <c r="BM57" s="36">
        <v>7.1000000000000004E-3</v>
      </c>
      <c r="BN57" s="37">
        <v>1.0511745439159448</v>
      </c>
      <c r="BO57" s="37">
        <v>0.99356495117474231</v>
      </c>
      <c r="BP57" s="37">
        <v>0.99356495117474231</v>
      </c>
      <c r="BR57" s="9" t="s">
        <v>31</v>
      </c>
      <c r="BS57" s="23">
        <v>1</v>
      </c>
      <c r="BT57" s="24" t="s">
        <v>50</v>
      </c>
      <c r="BU57" s="32">
        <v>1.8665457137445756</v>
      </c>
      <c r="BV57" s="33">
        <v>10.286773419091853</v>
      </c>
      <c r="BW57" s="33">
        <v>142.24496635946997</v>
      </c>
      <c r="BX57" s="34">
        <v>144.11151207321427</v>
      </c>
      <c r="BY57" s="51">
        <v>27.085543186492014</v>
      </c>
      <c r="BZ57" s="51">
        <v>20.629141017784377</v>
      </c>
      <c r="CA57" s="36">
        <v>1E-4</v>
      </c>
      <c r="CB57" s="36">
        <v>0.99280000000000002</v>
      </c>
      <c r="CC57" s="36">
        <v>7.1000000000000004E-3</v>
      </c>
      <c r="CD57" s="37">
        <v>1.1474914974995993</v>
      </c>
      <c r="CE57" s="37">
        <v>1.0689650211337536</v>
      </c>
      <c r="CF57" s="37">
        <v>1.0689650211337536</v>
      </c>
      <c r="CH57" s="9"/>
      <c r="CI57" s="23"/>
      <c r="CJ57" s="24"/>
      <c r="CK57" s="32"/>
      <c r="CL57" s="33"/>
      <c r="CM57" s="33"/>
      <c r="CN57" s="34"/>
      <c r="CO57" s="51"/>
      <c r="CP57" s="51"/>
      <c r="CQ57" s="36"/>
      <c r="CR57" s="36"/>
      <c r="CS57" s="36"/>
      <c r="CT57" s="37"/>
      <c r="CU57" s="37"/>
      <c r="CV57" s="37"/>
      <c r="CX57" s="9" t="s">
        <v>31</v>
      </c>
      <c r="CY57" s="23">
        <v>1</v>
      </c>
      <c r="CZ57" s="24" t="s">
        <v>50</v>
      </c>
      <c r="DA57" s="32">
        <v>1.8665457137445756</v>
      </c>
      <c r="DB57" s="33">
        <v>10.023225720800415</v>
      </c>
      <c r="DC57" s="33">
        <v>139.16184146619088</v>
      </c>
      <c r="DD57" s="34">
        <v>141.0283871799362</v>
      </c>
      <c r="DE57" s="51">
        <v>25.198554823416799</v>
      </c>
      <c r="DF57" s="51">
        <v>20.139961281865425</v>
      </c>
      <c r="DG57" s="36">
        <v>1E-4</v>
      </c>
      <c r="DH57" s="36">
        <v>0.99280000000000002</v>
      </c>
      <c r="DI57" s="36">
        <v>7.1000000000000004E-3</v>
      </c>
      <c r="DJ57" s="37">
        <v>1.1776619798523797</v>
      </c>
      <c r="DK57" s="37">
        <v>1.1215571615635911</v>
      </c>
      <c r="DL57" s="37">
        <v>1.1215571615635911</v>
      </c>
    </row>
    <row r="58" spans="1:11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  <c r="AL58" s="9" t="s">
        <v>31</v>
      </c>
      <c r="AM58" s="23">
        <v>2</v>
      </c>
      <c r="AN58" s="8" t="s">
        <v>51</v>
      </c>
      <c r="AO58" s="32">
        <v>16.184389424402504</v>
      </c>
      <c r="AP58" s="33">
        <v>8.604426964179245</v>
      </c>
      <c r="AQ58" s="33">
        <v>125.65933311252846</v>
      </c>
      <c r="AR58" s="34">
        <v>141.84372253693098</v>
      </c>
      <c r="AS58" s="51">
        <v>9.0716274582737846</v>
      </c>
      <c r="AT58" s="51">
        <v>8.4111261779016218</v>
      </c>
      <c r="AU58" s="36">
        <v>1.17E-2</v>
      </c>
      <c r="AV58" s="36">
        <v>0.9516</v>
      </c>
      <c r="AW58" s="36">
        <v>3.6700000000000003E-2</v>
      </c>
      <c r="AX58" s="37">
        <v>9.6096716717913573</v>
      </c>
      <c r="AY58" s="37">
        <v>10.017202073914738</v>
      </c>
      <c r="AZ58" s="37">
        <v>10.017202073914738</v>
      </c>
      <c r="BB58" s="9" t="s">
        <v>31</v>
      </c>
      <c r="BC58" s="23">
        <v>2</v>
      </c>
      <c r="BD58" s="8" t="s">
        <v>51</v>
      </c>
      <c r="BE58" s="32">
        <v>16.817210891482127</v>
      </c>
      <c r="BF58" s="33">
        <v>10.874193975220063</v>
      </c>
      <c r="BG58" s="33">
        <v>156.90040355220125</v>
      </c>
      <c r="BH58" s="34">
        <v>173.71761444368045</v>
      </c>
      <c r="BI58" s="51">
        <v>22.58641288726206</v>
      </c>
      <c r="BJ58" s="51">
        <v>13.931519748345181</v>
      </c>
      <c r="BK58" s="36">
        <v>5.9999999999999995E-4</v>
      </c>
      <c r="BL58" s="36">
        <v>0.99280000000000002</v>
      </c>
      <c r="BM58" s="36">
        <v>6.6E-3</v>
      </c>
      <c r="BN58" s="37">
        <v>7.8923971066900265</v>
      </c>
      <c r="BO58" s="37">
        <v>6.702079965091218</v>
      </c>
      <c r="BP58" s="37">
        <v>6.702079965091218</v>
      </c>
      <c r="BR58" s="9" t="s">
        <v>31</v>
      </c>
      <c r="BS58" s="23">
        <v>2</v>
      </c>
      <c r="BT58" s="8" t="s">
        <v>51</v>
      </c>
      <c r="BU58" s="32">
        <v>16.817210891482127</v>
      </c>
      <c r="BV58" s="33">
        <v>9.9614471368819562</v>
      </c>
      <c r="BW58" s="33">
        <v>137.74582901316444</v>
      </c>
      <c r="BX58" s="34">
        <v>154.56303990464559</v>
      </c>
      <c r="BY58" s="51">
        <v>17.690104506024934</v>
      </c>
      <c r="BZ58" s="51">
        <v>10.177613186353057</v>
      </c>
      <c r="CA58" s="36">
        <v>5.9999999999999995E-4</v>
      </c>
      <c r="CB58" s="36">
        <v>0.99280000000000002</v>
      </c>
      <c r="CC58" s="36">
        <v>6.6E-3</v>
      </c>
      <c r="CD58" s="37">
        <v>8.6155611617813079</v>
      </c>
      <c r="CE58" s="37">
        <v>7.2595043108156885</v>
      </c>
      <c r="CF58" s="37">
        <v>7.2595043108156885</v>
      </c>
      <c r="CH58" s="9"/>
      <c r="CI58" s="23"/>
      <c r="CJ58" s="8"/>
      <c r="CK58" s="32"/>
      <c r="CL58" s="33"/>
      <c r="CM58" s="33"/>
      <c r="CN58" s="34"/>
      <c r="CO58" s="51"/>
      <c r="CP58" s="51"/>
      <c r="CQ58" s="36"/>
      <c r="CR58" s="36"/>
      <c r="CS58" s="36"/>
      <c r="CT58" s="37"/>
      <c r="CU58" s="37"/>
      <c r="CV58" s="37"/>
      <c r="CX58" s="9" t="s">
        <v>31</v>
      </c>
      <c r="CY58" s="23">
        <v>2</v>
      </c>
      <c r="CZ58" s="8" t="s">
        <v>51</v>
      </c>
      <c r="DA58" s="32">
        <v>16.817210891482127</v>
      </c>
      <c r="DB58" s="33">
        <v>9.7062339615886692</v>
      </c>
      <c r="DC58" s="33">
        <v>134.7605400670696</v>
      </c>
      <c r="DD58" s="34">
        <v>151.57775095854981</v>
      </c>
      <c r="DE58" s="51">
        <v>15.425718470334679</v>
      </c>
      <c r="DF58" s="51">
        <v>9.5905975032518143</v>
      </c>
      <c r="DG58" s="36">
        <v>6.9999999999999999E-4</v>
      </c>
      <c r="DH58" s="36">
        <v>0.99280000000000002</v>
      </c>
      <c r="DI58" s="36">
        <v>6.4999999999999997E-3</v>
      </c>
      <c r="DJ58" s="37">
        <v>8.8420862702913716</v>
      </c>
      <c r="DK58" s="37">
        <v>7.5978186621544435</v>
      </c>
      <c r="DL58" s="37">
        <v>7.5978186621544435</v>
      </c>
    </row>
    <row r="59" spans="1:11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  <c r="AL59" s="9" t="s">
        <v>31</v>
      </c>
      <c r="AM59" s="23">
        <v>3</v>
      </c>
      <c r="AN59" s="8" t="s">
        <v>52</v>
      </c>
      <c r="AO59" s="32">
        <v>17.346706836818655</v>
      </c>
      <c r="AP59" s="33">
        <v>7.949419375510594</v>
      </c>
      <c r="AQ59" s="33">
        <v>116.09367061170076</v>
      </c>
      <c r="AR59" s="34">
        <v>133.4403774485198</v>
      </c>
      <c r="AS59" s="51">
        <v>15.759627240052978</v>
      </c>
      <c r="AT59" s="51">
        <v>16.814471266312808</v>
      </c>
      <c r="AU59" s="36">
        <v>8.8000000000000005E-3</v>
      </c>
      <c r="AV59" s="36">
        <v>0.93979999999999997</v>
      </c>
      <c r="AW59" s="36">
        <v>5.1400000000000001E-2</v>
      </c>
      <c r="AX59" s="37">
        <v>7.4157062367764333</v>
      </c>
      <c r="AY59" s="55">
        <v>6.2056684295371589</v>
      </c>
      <c r="AZ59" s="55">
        <v>6.2056684295371589</v>
      </c>
      <c r="BB59" s="9" t="s">
        <v>31</v>
      </c>
      <c r="BC59" s="23">
        <v>3</v>
      </c>
      <c r="BD59" s="8" t="s">
        <v>52</v>
      </c>
      <c r="BE59" s="32">
        <v>18.024975765078228</v>
      </c>
      <c r="BF59" s="33">
        <v>10.045292423405046</v>
      </c>
      <c r="BG59" s="33">
        <v>144.93891783671751</v>
      </c>
      <c r="BH59" s="34">
        <v>162.96389360179751</v>
      </c>
      <c r="BI59" s="51">
        <v>32.278585302851695</v>
      </c>
      <c r="BJ59" s="51">
        <v>24.685240590228119</v>
      </c>
      <c r="BK59" s="36">
        <v>2.9999999999999997E-4</v>
      </c>
      <c r="BL59" s="36">
        <v>0.99109999999999998</v>
      </c>
      <c r="BM59" s="36">
        <v>8.6E-3</v>
      </c>
      <c r="BN59" s="37">
        <v>6.0901091291419238</v>
      </c>
      <c r="BO59" s="55">
        <v>4.6687951106884116</v>
      </c>
      <c r="BP59" s="55">
        <v>4.6687951106884116</v>
      </c>
      <c r="BR59" s="9" t="s">
        <v>31</v>
      </c>
      <c r="BS59" s="23">
        <v>3</v>
      </c>
      <c r="BT59" s="8" t="s">
        <v>52</v>
      </c>
      <c r="BU59" s="32">
        <v>18.024975765078228</v>
      </c>
      <c r="BV59" s="33">
        <v>9.2021210655518946</v>
      </c>
      <c r="BW59" s="33">
        <v>127.24464285433096</v>
      </c>
      <c r="BX59" s="34">
        <v>145.26961861941157</v>
      </c>
      <c r="BY59" s="51">
        <v>26.439599673708237</v>
      </c>
      <c r="BZ59" s="51">
        <v>19.471034471587075</v>
      </c>
      <c r="CA59" s="36">
        <v>5.0000000000000001E-4</v>
      </c>
      <c r="CB59" s="36">
        <v>0.99109999999999998</v>
      </c>
      <c r="CC59" s="36">
        <v>8.3999999999999995E-3</v>
      </c>
      <c r="CD59" s="37">
        <v>6.6481332572027805</v>
      </c>
      <c r="CE59" s="55">
        <v>4.9223153966111708</v>
      </c>
      <c r="CF59" s="55">
        <v>4.9223153966111708</v>
      </c>
      <c r="CH59" s="9"/>
      <c r="CI59" s="23"/>
      <c r="CJ59" s="8"/>
      <c r="CK59" s="32"/>
      <c r="CL59" s="33"/>
      <c r="CM59" s="33"/>
      <c r="CN59" s="34"/>
      <c r="CO59" s="51"/>
      <c r="CP59" s="51"/>
      <c r="CQ59" s="36"/>
      <c r="CR59" s="36"/>
      <c r="CS59" s="36"/>
      <c r="CT59" s="37"/>
      <c r="CU59" s="55"/>
      <c r="CV59" s="55"/>
      <c r="CX59" s="9" t="s">
        <v>31</v>
      </c>
      <c r="CY59" s="23">
        <v>3</v>
      </c>
      <c r="CZ59" s="8" t="s">
        <v>52</v>
      </c>
      <c r="DA59" s="32">
        <v>18.024975765078228</v>
      </c>
      <c r="DB59" s="33">
        <v>8.9663488742388111</v>
      </c>
      <c r="DC59" s="33">
        <v>124.48731831593166</v>
      </c>
      <c r="DD59" s="34">
        <v>142.51229408101227</v>
      </c>
      <c r="DE59" s="51">
        <v>24.139461853300418</v>
      </c>
      <c r="DF59" s="51">
        <v>18.656054380789357</v>
      </c>
      <c r="DG59" s="36">
        <v>4.0000000000000002E-4</v>
      </c>
      <c r="DH59" s="36">
        <v>0.99109999999999998</v>
      </c>
      <c r="DI59" s="36">
        <v>8.5000000000000006E-3</v>
      </c>
      <c r="DJ59" s="37">
        <v>6.8228982432976011</v>
      </c>
      <c r="DK59" s="55">
        <v>5.2051836428964657</v>
      </c>
      <c r="DL59" s="55">
        <v>5.2051836428964657</v>
      </c>
    </row>
    <row r="60" spans="1:11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L60" s="47" t="s">
        <v>48</v>
      </c>
      <c r="AM60" s="5"/>
      <c r="AN60" s="5"/>
      <c r="AO60" s="5"/>
      <c r="AP60" s="5" t="s">
        <v>32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B60" s="47" t="s">
        <v>48</v>
      </c>
      <c r="BC60" s="5"/>
      <c r="BD60" s="5"/>
      <c r="BE60" s="5"/>
      <c r="BF60" s="5" t="s">
        <v>32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R60" s="47" t="s">
        <v>48</v>
      </c>
      <c r="BS60" s="5"/>
      <c r="BT60" s="5"/>
      <c r="BU60" s="5"/>
      <c r="BV60" s="5" t="s">
        <v>32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H60" s="47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X60" s="47" t="s">
        <v>48</v>
      </c>
      <c r="CY60" s="5"/>
      <c r="CZ60" s="5"/>
      <c r="DA60" s="5"/>
      <c r="DB60" s="5" t="s">
        <v>32</v>
      </c>
      <c r="DC60" s="5"/>
      <c r="DD60" s="5"/>
      <c r="DE60" s="5"/>
      <c r="DF60" s="5"/>
      <c r="DG60" s="5"/>
      <c r="DH60" s="5"/>
      <c r="DI60" s="5"/>
      <c r="DJ60" s="5"/>
      <c r="DK60" s="5"/>
      <c r="DL60" s="5"/>
    </row>
  </sheetData>
  <mergeCells count="30">
    <mergeCell ref="A30:H30"/>
    <mergeCell ref="J30:Q30"/>
    <mergeCell ref="A40:H40"/>
    <mergeCell ref="J40:Q40"/>
    <mergeCell ref="A4:A5"/>
    <mergeCell ref="B4:B5"/>
    <mergeCell ref="J4:J5"/>
    <mergeCell ref="G4:G5"/>
    <mergeCell ref="K4:K5"/>
    <mergeCell ref="H4:H5"/>
    <mergeCell ref="A28:A29"/>
    <mergeCell ref="B28:B29"/>
    <mergeCell ref="G28:G29"/>
    <mergeCell ref="J28:J29"/>
    <mergeCell ref="H28:H29"/>
    <mergeCell ref="C28:F28"/>
    <mergeCell ref="C4:F4"/>
    <mergeCell ref="L4:O4"/>
    <mergeCell ref="Q4:Q5"/>
    <mergeCell ref="Q28:Q29"/>
    <mergeCell ref="K28:K29"/>
    <mergeCell ref="P28:P29"/>
    <mergeCell ref="P4:P5"/>
    <mergeCell ref="A6:H6"/>
    <mergeCell ref="J6:Q6"/>
    <mergeCell ref="A12:H12"/>
    <mergeCell ref="J12:Q12"/>
    <mergeCell ref="A18:H18"/>
    <mergeCell ref="J18:Q18"/>
    <mergeCell ref="L28:O28"/>
  </mergeCells>
  <conditionalFormatting sqref="T30:T45">
    <cfRule type="colorScale" priority="22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R8:T23">
    <cfRule type="colorScale" priority="2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36:G39">
    <cfRule type="colorScale" priority="8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U30:U45">
    <cfRule type="colorScale" priority="13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U8:U23">
    <cfRule type="colorScale" priority="1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60"/>
  <sheetViews>
    <sheetView showGridLines="0" zoomScale="80" zoomScaleNormal="80" workbookViewId="0"/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116" x14ac:dyDescent="0.25">
      <c r="A1" s="1" t="s">
        <v>59</v>
      </c>
      <c r="B1" s="1" t="s">
        <v>60</v>
      </c>
      <c r="J1" s="1" t="s">
        <v>59</v>
      </c>
      <c r="K1" s="1" t="s">
        <v>60</v>
      </c>
    </row>
    <row r="2" spans="1:116" x14ac:dyDescent="0.25">
      <c r="A2" s="65">
        <v>2015</v>
      </c>
      <c r="B2" s="65">
        <v>65</v>
      </c>
      <c r="J2" s="65">
        <v>2016</v>
      </c>
      <c r="K2" s="65">
        <f>$B$2</f>
        <v>65</v>
      </c>
      <c r="V2" t="s">
        <v>56</v>
      </c>
      <c r="AL2" t="s">
        <v>55</v>
      </c>
      <c r="BB2" t="s">
        <v>62</v>
      </c>
      <c r="BR2" t="s">
        <v>65</v>
      </c>
      <c r="CH2" t="s">
        <v>68</v>
      </c>
      <c r="CX2" t="s">
        <v>69</v>
      </c>
    </row>
    <row r="3" spans="1:11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  <c r="AL3" s="4" t="s">
        <v>37</v>
      </c>
      <c r="AM3" s="5"/>
      <c r="AN3" s="5"/>
      <c r="AO3" s="5"/>
      <c r="AP3" s="5"/>
      <c r="AQ3" s="5"/>
      <c r="AR3" s="5"/>
      <c r="AS3" s="5"/>
      <c r="AT3" s="5"/>
      <c r="AU3" s="6" t="s">
        <v>6</v>
      </c>
      <c r="AV3" s="5"/>
      <c r="AW3" s="5"/>
      <c r="AX3" s="5"/>
      <c r="AY3" s="5"/>
      <c r="AZ3" s="7" t="s">
        <v>38</v>
      </c>
      <c r="BB3" s="4" t="s">
        <v>37</v>
      </c>
      <c r="BC3" s="5"/>
      <c r="BD3" s="5"/>
      <c r="BE3" s="5"/>
      <c r="BF3" s="5"/>
      <c r="BG3" s="5"/>
      <c r="BH3" s="5"/>
      <c r="BI3" s="5"/>
      <c r="BJ3" s="5"/>
      <c r="BK3" s="6" t="s">
        <v>6</v>
      </c>
      <c r="BL3" s="5"/>
      <c r="BM3" s="5"/>
      <c r="BN3" s="5"/>
      <c r="BO3" s="5"/>
      <c r="BP3" s="7" t="s">
        <v>57</v>
      </c>
      <c r="BR3" s="4" t="s">
        <v>37</v>
      </c>
      <c r="BS3" s="5"/>
      <c r="BT3" s="5"/>
      <c r="BU3" s="5"/>
      <c r="BV3" s="5"/>
      <c r="BW3" s="5"/>
      <c r="BX3" s="5"/>
      <c r="BY3" s="5"/>
      <c r="BZ3" s="5"/>
      <c r="CA3" s="6" t="s">
        <v>6</v>
      </c>
      <c r="CB3" s="5"/>
      <c r="CC3" s="5"/>
      <c r="CD3" s="5"/>
      <c r="CE3" s="5"/>
      <c r="CF3" s="7" t="s">
        <v>38</v>
      </c>
      <c r="CH3" s="4"/>
      <c r="CI3" s="5"/>
      <c r="CJ3" s="5"/>
      <c r="CK3" s="5"/>
      <c r="CL3" s="5"/>
      <c r="CM3" s="5"/>
      <c r="CN3" s="5"/>
      <c r="CO3" s="5"/>
      <c r="CP3" s="5"/>
      <c r="CQ3" s="6"/>
      <c r="CR3" s="5"/>
      <c r="CS3" s="5"/>
      <c r="CT3" s="5"/>
      <c r="CU3" s="5"/>
      <c r="CV3" s="7"/>
      <c r="CX3" s="4" t="s">
        <v>37</v>
      </c>
      <c r="CY3" s="5"/>
      <c r="CZ3" s="5"/>
      <c r="DA3" s="5"/>
      <c r="DB3" s="5"/>
      <c r="DC3" s="5"/>
      <c r="DD3" s="5"/>
      <c r="DE3" s="5"/>
      <c r="DF3" s="5"/>
      <c r="DG3" s="6" t="s">
        <v>6</v>
      </c>
      <c r="DH3" s="5"/>
      <c r="DI3" s="5"/>
      <c r="DJ3" s="5"/>
      <c r="DK3" s="5"/>
      <c r="DL3" s="7" t="s">
        <v>38</v>
      </c>
    </row>
    <row r="4" spans="1:116" ht="15" customHeight="1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 t="s">
        <v>0</v>
      </c>
      <c r="K4" s="160" t="s">
        <v>1</v>
      </c>
      <c r="L4" s="134" t="s">
        <v>3</v>
      </c>
      <c r="M4" s="134"/>
      <c r="N4" s="134"/>
      <c r="O4" s="134"/>
      <c r="P4" s="159" t="s">
        <v>70</v>
      </c>
      <c r="Q4" s="159" t="s">
        <v>72</v>
      </c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  <c r="AL4" s="8"/>
      <c r="AM4" s="9"/>
      <c r="AN4" s="9"/>
      <c r="AO4" s="10" t="s">
        <v>7</v>
      </c>
      <c r="AP4" s="10"/>
      <c r="AQ4" s="10"/>
      <c r="AR4" s="10"/>
      <c r="AS4" s="10"/>
      <c r="AT4" s="10"/>
      <c r="AU4" s="10"/>
      <c r="AV4" s="10"/>
      <c r="AW4" s="11"/>
      <c r="AX4" s="12"/>
      <c r="AY4" s="12" t="s">
        <v>8</v>
      </c>
      <c r="AZ4" s="12"/>
      <c r="BB4" s="8"/>
      <c r="BC4" s="9"/>
      <c r="BD4" s="9"/>
      <c r="BE4" s="10" t="s">
        <v>7</v>
      </c>
      <c r="BF4" s="10"/>
      <c r="BG4" s="10"/>
      <c r="BH4" s="10"/>
      <c r="BI4" s="10"/>
      <c r="BJ4" s="10"/>
      <c r="BK4" s="10"/>
      <c r="BL4" s="10"/>
      <c r="BM4" s="11"/>
      <c r="BN4" s="12"/>
      <c r="BO4" s="12" t="s">
        <v>8</v>
      </c>
      <c r="BP4" s="12"/>
      <c r="BR4" s="8"/>
      <c r="BS4" s="9"/>
      <c r="BT4" s="9"/>
      <c r="BU4" s="10" t="s">
        <v>7</v>
      </c>
      <c r="BV4" s="10"/>
      <c r="BW4" s="10"/>
      <c r="BX4" s="10"/>
      <c r="BY4" s="10"/>
      <c r="BZ4" s="10"/>
      <c r="CA4" s="10"/>
      <c r="CB4" s="10"/>
      <c r="CC4" s="11"/>
      <c r="CD4" s="12"/>
      <c r="CE4" s="12" t="s">
        <v>8</v>
      </c>
      <c r="CF4" s="12"/>
      <c r="CH4" s="8"/>
      <c r="CI4" s="9"/>
      <c r="CJ4" s="9"/>
      <c r="CK4" s="10"/>
      <c r="CL4" s="10"/>
      <c r="CM4" s="10"/>
      <c r="CN4" s="10"/>
      <c r="CO4" s="10"/>
      <c r="CP4" s="10"/>
      <c r="CQ4" s="10"/>
      <c r="CR4" s="10"/>
      <c r="CS4" s="11"/>
      <c r="CT4" s="12"/>
      <c r="CU4" s="12"/>
      <c r="CV4" s="12"/>
      <c r="CX4" s="8"/>
      <c r="CY4" s="9"/>
      <c r="CZ4" s="9"/>
      <c r="DA4" s="10" t="s">
        <v>7</v>
      </c>
      <c r="DB4" s="10"/>
      <c r="DC4" s="10"/>
      <c r="DD4" s="10"/>
      <c r="DE4" s="10"/>
      <c r="DF4" s="10"/>
      <c r="DG4" s="10"/>
      <c r="DH4" s="10"/>
      <c r="DI4" s="11"/>
      <c r="DJ4" s="12"/>
      <c r="DK4" s="12" t="s">
        <v>8</v>
      </c>
      <c r="DL4" s="12"/>
    </row>
    <row r="5" spans="1:116" ht="15" customHeight="1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 t="s">
        <v>2</v>
      </c>
      <c r="M5" s="57" t="s">
        <v>63</v>
      </c>
      <c r="N5" s="57" t="s">
        <v>85</v>
      </c>
      <c r="O5" s="57" t="s">
        <v>86</v>
      </c>
      <c r="P5" s="159"/>
      <c r="Q5" s="159"/>
      <c r="R5" s="63" t="s">
        <v>53</v>
      </c>
      <c r="S5" s="63" t="s">
        <v>54</v>
      </c>
      <c r="T5" s="66" t="s">
        <v>71</v>
      </c>
      <c r="U5" s="66" t="s">
        <v>73</v>
      </c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  <c r="AL5" s="8"/>
      <c r="AM5" s="13"/>
      <c r="AN5" s="14"/>
      <c r="AO5" s="9" t="s">
        <v>9</v>
      </c>
      <c r="AP5" s="15" t="s">
        <v>10</v>
      </c>
      <c r="AQ5" s="15" t="s">
        <v>11</v>
      </c>
      <c r="AR5" s="9"/>
      <c r="AS5" s="15" t="s">
        <v>12</v>
      </c>
      <c r="AT5" s="15" t="s">
        <v>13</v>
      </c>
      <c r="AU5" s="16" t="s">
        <v>14</v>
      </c>
      <c r="AV5" s="17" t="s">
        <v>15</v>
      </c>
      <c r="AW5" s="16" t="s">
        <v>14</v>
      </c>
      <c r="AX5" s="9" t="s">
        <v>16</v>
      </c>
      <c r="AY5" s="13"/>
      <c r="AZ5" s="13"/>
      <c r="BB5" s="8"/>
      <c r="BC5" s="13"/>
      <c r="BD5" s="14"/>
      <c r="BE5" s="9" t="s">
        <v>9</v>
      </c>
      <c r="BF5" s="15" t="s">
        <v>10</v>
      </c>
      <c r="BG5" s="15" t="s">
        <v>11</v>
      </c>
      <c r="BH5" s="9"/>
      <c r="BI5" s="15" t="s">
        <v>12</v>
      </c>
      <c r="BJ5" s="15" t="s">
        <v>13</v>
      </c>
      <c r="BK5" s="16" t="s">
        <v>14</v>
      </c>
      <c r="BL5" s="17" t="s">
        <v>15</v>
      </c>
      <c r="BM5" s="16" t="s">
        <v>14</v>
      </c>
      <c r="BN5" s="9" t="s">
        <v>16</v>
      </c>
      <c r="BO5" s="13"/>
      <c r="BP5" s="13"/>
      <c r="BR5" s="8"/>
      <c r="BS5" s="13"/>
      <c r="BT5" s="14"/>
      <c r="BU5" s="9" t="s">
        <v>9</v>
      </c>
      <c r="BV5" s="15" t="s">
        <v>10</v>
      </c>
      <c r="BW5" s="15" t="s">
        <v>11</v>
      </c>
      <c r="BX5" s="9"/>
      <c r="BY5" s="15" t="s">
        <v>12</v>
      </c>
      <c r="BZ5" s="15" t="s">
        <v>13</v>
      </c>
      <c r="CA5" s="16" t="s">
        <v>14</v>
      </c>
      <c r="CB5" s="17" t="s">
        <v>15</v>
      </c>
      <c r="CC5" s="16" t="s">
        <v>14</v>
      </c>
      <c r="CD5" s="9" t="s">
        <v>16</v>
      </c>
      <c r="CE5" s="13"/>
      <c r="CF5" s="13"/>
      <c r="CH5" s="8"/>
      <c r="CI5" s="13"/>
      <c r="CJ5" s="14"/>
      <c r="CK5" s="9"/>
      <c r="CL5" s="15"/>
      <c r="CM5" s="15"/>
      <c r="CN5" s="9"/>
      <c r="CO5" s="15"/>
      <c r="CP5" s="15"/>
      <c r="CQ5" s="16"/>
      <c r="CR5" s="17"/>
      <c r="CS5" s="16"/>
      <c r="CT5" s="9"/>
      <c r="CU5" s="13"/>
      <c r="CV5" s="13"/>
      <c r="CX5" s="8"/>
      <c r="CY5" s="13"/>
      <c r="CZ5" s="14"/>
      <c r="DA5" s="9" t="s">
        <v>9</v>
      </c>
      <c r="DB5" s="15" t="s">
        <v>10</v>
      </c>
      <c r="DC5" s="15" t="s">
        <v>11</v>
      </c>
      <c r="DD5" s="9"/>
      <c r="DE5" s="15" t="s">
        <v>12</v>
      </c>
      <c r="DF5" s="15" t="s">
        <v>13</v>
      </c>
      <c r="DG5" s="16" t="s">
        <v>14</v>
      </c>
      <c r="DH5" s="17" t="s">
        <v>15</v>
      </c>
      <c r="DI5" s="16" t="s">
        <v>14</v>
      </c>
      <c r="DJ5" s="9" t="s">
        <v>16</v>
      </c>
      <c r="DK5" s="13"/>
      <c r="DL5" s="13"/>
    </row>
    <row r="6" spans="1:11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 t="s">
        <v>4</v>
      </c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  <c r="AL6" s="18"/>
      <c r="AM6" s="19" t="s">
        <v>17</v>
      </c>
      <c r="AN6" s="20" t="s">
        <v>18</v>
      </c>
      <c r="AO6" s="19" t="s">
        <v>19</v>
      </c>
      <c r="AP6" s="21" t="s">
        <v>20</v>
      </c>
      <c r="AQ6" s="21" t="s">
        <v>21</v>
      </c>
      <c r="AR6" s="19" t="s">
        <v>12</v>
      </c>
      <c r="AS6" s="21" t="s">
        <v>22</v>
      </c>
      <c r="AT6" s="21" t="s">
        <v>22</v>
      </c>
      <c r="AU6" s="22" t="s">
        <v>23</v>
      </c>
      <c r="AV6" s="22" t="s">
        <v>24</v>
      </c>
      <c r="AW6" s="22" t="s">
        <v>25</v>
      </c>
      <c r="AX6" s="19" t="s">
        <v>26</v>
      </c>
      <c r="AY6" s="19" t="s">
        <v>27</v>
      </c>
      <c r="AZ6" s="19" t="s">
        <v>28</v>
      </c>
      <c r="BB6" s="18"/>
      <c r="BC6" s="19" t="s">
        <v>17</v>
      </c>
      <c r="BD6" s="20" t="s">
        <v>18</v>
      </c>
      <c r="BE6" s="19" t="s">
        <v>19</v>
      </c>
      <c r="BF6" s="21" t="s">
        <v>20</v>
      </c>
      <c r="BG6" s="21" t="s">
        <v>21</v>
      </c>
      <c r="BH6" s="19" t="s">
        <v>12</v>
      </c>
      <c r="BI6" s="21" t="s">
        <v>22</v>
      </c>
      <c r="BJ6" s="21" t="s">
        <v>22</v>
      </c>
      <c r="BK6" s="22" t="s">
        <v>23</v>
      </c>
      <c r="BL6" s="22" t="s">
        <v>24</v>
      </c>
      <c r="BM6" s="22" t="s">
        <v>25</v>
      </c>
      <c r="BN6" s="19" t="s">
        <v>26</v>
      </c>
      <c r="BO6" s="19" t="s">
        <v>27</v>
      </c>
      <c r="BP6" s="19" t="s">
        <v>28</v>
      </c>
      <c r="BR6" s="18"/>
      <c r="BS6" s="19" t="s">
        <v>17</v>
      </c>
      <c r="BT6" s="20" t="s">
        <v>18</v>
      </c>
      <c r="BU6" s="19" t="s">
        <v>19</v>
      </c>
      <c r="BV6" s="21" t="s">
        <v>20</v>
      </c>
      <c r="BW6" s="21" t="s">
        <v>21</v>
      </c>
      <c r="BX6" s="19" t="s">
        <v>12</v>
      </c>
      <c r="BY6" s="21" t="s">
        <v>22</v>
      </c>
      <c r="BZ6" s="21" t="s">
        <v>22</v>
      </c>
      <c r="CA6" s="22" t="s">
        <v>23</v>
      </c>
      <c r="CB6" s="22" t="s">
        <v>24</v>
      </c>
      <c r="CC6" s="22" t="s">
        <v>25</v>
      </c>
      <c r="CD6" s="19" t="s">
        <v>26</v>
      </c>
      <c r="CE6" s="19" t="s">
        <v>27</v>
      </c>
      <c r="CF6" s="19" t="s">
        <v>28</v>
      </c>
      <c r="CH6" s="18"/>
      <c r="CI6" s="19"/>
      <c r="CJ6" s="20"/>
      <c r="CK6" s="19"/>
      <c r="CL6" s="21"/>
      <c r="CM6" s="21"/>
      <c r="CN6" s="19"/>
      <c r="CO6" s="21"/>
      <c r="CP6" s="21"/>
      <c r="CQ6" s="22"/>
      <c r="CR6" s="22"/>
      <c r="CS6" s="22"/>
      <c r="CT6" s="19"/>
      <c r="CU6" s="19"/>
      <c r="CV6" s="19"/>
      <c r="CX6" s="18"/>
      <c r="CY6" s="19" t="s">
        <v>17</v>
      </c>
      <c r="CZ6" s="20" t="s">
        <v>18</v>
      </c>
      <c r="DA6" s="19" t="s">
        <v>19</v>
      </c>
      <c r="DB6" s="21" t="s">
        <v>20</v>
      </c>
      <c r="DC6" s="21" t="s">
        <v>21</v>
      </c>
      <c r="DD6" s="19" t="s">
        <v>12</v>
      </c>
      <c r="DE6" s="21" t="s">
        <v>22</v>
      </c>
      <c r="DF6" s="21" t="s">
        <v>22</v>
      </c>
      <c r="DG6" s="22" t="s">
        <v>23</v>
      </c>
      <c r="DH6" s="22" t="s">
        <v>24</v>
      </c>
      <c r="DI6" s="22" t="s">
        <v>25</v>
      </c>
      <c r="DJ6" s="19" t="s">
        <v>26</v>
      </c>
      <c r="DK6" s="19" t="s">
        <v>27</v>
      </c>
      <c r="DL6" s="19" t="s">
        <v>28</v>
      </c>
    </row>
    <row r="7" spans="1:116" x14ac:dyDescent="0.25">
      <c r="A7" s="2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F11" si="0">AF7</f>
        <v>1</v>
      </c>
      <c r="F7" s="58" t="str">
        <f t="shared" si="0"/>
        <v>NA</v>
      </c>
      <c r="G7" s="68" t="s">
        <v>30</v>
      </c>
      <c r="H7" s="68" t="s">
        <v>30</v>
      </c>
      <c r="J7" s="2">
        <v>0</v>
      </c>
      <c r="K7" s="3">
        <v>0.8</v>
      </c>
      <c r="L7" s="61" t="str">
        <f>AS7</f>
        <v>NA</v>
      </c>
      <c r="M7" s="58" t="str">
        <f>AU7</f>
        <v>NA</v>
      </c>
      <c r="N7" s="58">
        <f t="shared" ref="N7:O11" si="1">AV7</f>
        <v>1</v>
      </c>
      <c r="O7" s="58" t="str">
        <f t="shared" si="1"/>
        <v>NA</v>
      </c>
      <c r="P7" s="68" t="s">
        <v>30</v>
      </c>
      <c r="Q7" s="68" t="s">
        <v>30</v>
      </c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11019.62032413256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  <c r="AL7" s="9" t="s">
        <v>29</v>
      </c>
      <c r="AM7" s="23">
        <v>0</v>
      </c>
      <c r="AN7" s="24" t="s">
        <v>39</v>
      </c>
      <c r="AO7" s="25">
        <v>2174.6362389405977</v>
      </c>
      <c r="AP7" s="26">
        <v>624.6719580377719</v>
      </c>
      <c r="AQ7" s="26">
        <v>9829.1954635444527</v>
      </c>
      <c r="AR7" s="27">
        <v>12003.831702485129</v>
      </c>
      <c r="AS7" s="28" t="s">
        <v>30</v>
      </c>
      <c r="AT7" s="28" t="s">
        <v>30</v>
      </c>
      <c r="AU7" s="29" t="s">
        <v>30</v>
      </c>
      <c r="AV7" s="30">
        <v>1</v>
      </c>
      <c r="AW7" s="29" t="s">
        <v>30</v>
      </c>
      <c r="AX7" s="31"/>
      <c r="AY7" s="31"/>
      <c r="AZ7" s="31"/>
      <c r="BB7" s="9" t="s">
        <v>29</v>
      </c>
      <c r="BC7" s="23">
        <v>0</v>
      </c>
      <c r="BD7" s="24" t="s">
        <v>39</v>
      </c>
      <c r="BE7" s="25">
        <v>2447.8429069122321</v>
      </c>
      <c r="BF7" s="26">
        <v>344.19943574115979</v>
      </c>
      <c r="BG7" s="26">
        <v>5800.0908408382911</v>
      </c>
      <c r="BH7" s="27">
        <v>8247.9337477504214</v>
      </c>
      <c r="BI7" s="28" t="s">
        <v>30</v>
      </c>
      <c r="BJ7" s="28" t="s">
        <v>30</v>
      </c>
      <c r="BK7" s="29" t="s">
        <v>30</v>
      </c>
      <c r="BL7" s="30">
        <v>1</v>
      </c>
      <c r="BM7" s="29" t="s">
        <v>30</v>
      </c>
      <c r="BN7" s="31"/>
      <c r="BO7" s="31"/>
      <c r="BP7" s="31"/>
      <c r="BR7" s="9" t="s">
        <v>29</v>
      </c>
      <c r="BS7" s="23">
        <v>0</v>
      </c>
      <c r="BT7" s="24" t="s">
        <v>39</v>
      </c>
      <c r="BU7" s="25">
        <v>2447.8429069122321</v>
      </c>
      <c r="BV7" s="26">
        <v>321.32361166364217</v>
      </c>
      <c r="BW7" s="26">
        <v>5342.5452585319763</v>
      </c>
      <c r="BX7" s="27">
        <v>7790.3881654440938</v>
      </c>
      <c r="BY7" s="28" t="s">
        <v>30</v>
      </c>
      <c r="BZ7" s="28" t="s">
        <v>30</v>
      </c>
      <c r="CA7" s="29" t="s">
        <v>30</v>
      </c>
      <c r="CB7" s="30">
        <v>1</v>
      </c>
      <c r="CC7" s="29" t="s">
        <v>30</v>
      </c>
      <c r="CD7" s="31"/>
      <c r="CE7" s="31"/>
      <c r="CF7" s="31"/>
      <c r="CH7" s="9"/>
      <c r="CI7" s="23"/>
      <c r="CJ7" s="24"/>
      <c r="CK7" s="25"/>
      <c r="CL7" s="26"/>
      <c r="CM7" s="26"/>
      <c r="CN7" s="27"/>
      <c r="CO7" s="28"/>
      <c r="CP7" s="28"/>
      <c r="CQ7" s="29"/>
      <c r="CR7" s="30"/>
      <c r="CS7" s="29"/>
      <c r="CT7" s="31"/>
      <c r="CU7" s="31"/>
      <c r="CV7" s="31"/>
      <c r="CX7" s="9" t="s">
        <v>29</v>
      </c>
      <c r="CY7" s="23">
        <v>0</v>
      </c>
      <c r="CZ7" s="24" t="s">
        <v>39</v>
      </c>
      <c r="DA7" s="25">
        <v>2442.5368950206766</v>
      </c>
      <c r="DB7" s="26">
        <v>252.2806965642844</v>
      </c>
      <c r="DC7" s="26">
        <v>4209.1452027759469</v>
      </c>
      <c r="DD7" s="27">
        <v>6651.6820977965872</v>
      </c>
      <c r="DE7" s="28" t="s">
        <v>30</v>
      </c>
      <c r="DF7" s="28" t="s">
        <v>30</v>
      </c>
      <c r="DG7" s="29" t="s">
        <v>30</v>
      </c>
      <c r="DH7" s="30">
        <v>1</v>
      </c>
      <c r="DI7" s="29" t="s">
        <v>30</v>
      </c>
      <c r="DJ7" s="31"/>
      <c r="DK7" s="31"/>
      <c r="DL7" s="31"/>
    </row>
    <row r="8" spans="1:116" x14ac:dyDescent="0.25">
      <c r="A8" s="2">
        <v>1</v>
      </c>
      <c r="B8" s="3">
        <v>0.9</v>
      </c>
      <c r="C8" s="61">
        <f t="shared" ref="C8:C11" si="2">AC8</f>
        <v>772.26822569539547</v>
      </c>
      <c r="D8" s="58">
        <f t="shared" ref="D8:D11" si="3">AE8</f>
        <v>5.0299999999999997E-2</v>
      </c>
      <c r="E8" s="58">
        <f t="shared" si="0"/>
        <v>0.84199999999999997</v>
      </c>
      <c r="F8" s="58">
        <f t="shared" si="0"/>
        <v>0.1077</v>
      </c>
      <c r="G8" s="68">
        <f t="shared" ref="G8:H11" si="4">AH8</f>
        <v>6.5589627396152403</v>
      </c>
      <c r="H8" s="68">
        <f t="shared" si="4"/>
        <v>12.860926467742889</v>
      </c>
      <c r="J8" s="2">
        <v>1</v>
      </c>
      <c r="K8" s="3">
        <v>0.9</v>
      </c>
      <c r="L8" s="61">
        <f>AS8</f>
        <v>671.49195413998018</v>
      </c>
      <c r="M8" s="58">
        <f>AU8</f>
        <v>5.5300000000000002E-2</v>
      </c>
      <c r="N8" s="58">
        <f t="shared" si="1"/>
        <v>0.84199999999999997</v>
      </c>
      <c r="O8" s="58">
        <f t="shared" si="1"/>
        <v>0.1027</v>
      </c>
      <c r="P8" s="68">
        <f>AX8</f>
        <v>7.2904982473851234</v>
      </c>
      <c r="Q8" s="68">
        <f>AY8</f>
        <v>13.352885289389208</v>
      </c>
      <c r="R8" s="64">
        <f t="shared" ref="R8:S11" si="5">(L8-C8)/C8</f>
        <v>-0.1304938727275364</v>
      </c>
      <c r="S8" s="64">
        <f t="shared" si="5"/>
        <v>9.9403578528827127E-2</v>
      </c>
      <c r="T8" s="64">
        <f t="shared" ref="T8:U11" si="6">(P8-G8)/G8</f>
        <v>0.11153219446597987</v>
      </c>
      <c r="U8" s="64">
        <f t="shared" si="6"/>
        <v>3.8252207014807603E-2</v>
      </c>
      <c r="V8" s="9" t="s">
        <v>29</v>
      </c>
      <c r="W8" s="23">
        <v>1</v>
      </c>
      <c r="X8" s="24" t="s">
        <v>40</v>
      </c>
      <c r="Y8" s="32">
        <v>2465.9413939849546</v>
      </c>
      <c r="Z8" s="33">
        <v>639.94680614682193</v>
      </c>
      <c r="AA8" s="33">
        <v>10322.639840994429</v>
      </c>
      <c r="AB8" s="34">
        <v>12788.581234979414</v>
      </c>
      <c r="AC8" s="35">
        <v>772.26822569539547</v>
      </c>
      <c r="AD8" s="35">
        <v>405.67532809372824</v>
      </c>
      <c r="AE8" s="36">
        <v>5.0299999999999997E-2</v>
      </c>
      <c r="AF8" s="36">
        <v>0.84199999999999997</v>
      </c>
      <c r="AG8" s="36">
        <v>0.1077</v>
      </c>
      <c r="AH8" s="37">
        <v>6.5589627396152403</v>
      </c>
      <c r="AI8" s="37">
        <v>12.860926467742889</v>
      </c>
      <c r="AJ8" s="37">
        <v>6.6665480105834956</v>
      </c>
      <c r="AL8" s="9" t="s">
        <v>29</v>
      </c>
      <c r="AM8" s="23">
        <v>1</v>
      </c>
      <c r="AN8" s="24" t="s">
        <v>40</v>
      </c>
      <c r="AO8" s="32">
        <v>2465.3693506752379</v>
      </c>
      <c r="AP8" s="33">
        <v>584.79359830578551</v>
      </c>
      <c r="AQ8" s="33">
        <v>9213.6435756236224</v>
      </c>
      <c r="AR8" s="34">
        <v>11679.012926298916</v>
      </c>
      <c r="AS8" s="35">
        <v>671.49195413998018</v>
      </c>
      <c r="AT8" s="35">
        <v>324.81877618621365</v>
      </c>
      <c r="AU8" s="36">
        <v>5.5300000000000002E-2</v>
      </c>
      <c r="AV8" s="36">
        <v>0.84199999999999997</v>
      </c>
      <c r="AW8" s="36">
        <v>0.1027</v>
      </c>
      <c r="AX8" s="37">
        <v>7.2904982473851234</v>
      </c>
      <c r="AY8" s="37">
        <v>13.352885289389208</v>
      </c>
      <c r="AZ8" s="37">
        <v>6.9107204509364388</v>
      </c>
      <c r="BB8" s="9" t="s">
        <v>29</v>
      </c>
      <c r="BC8" s="23">
        <v>1</v>
      </c>
      <c r="BD8" s="24" t="s">
        <v>40</v>
      </c>
      <c r="BE8" s="32">
        <v>2503.2083599677562</v>
      </c>
      <c r="BF8" s="33">
        <v>339.3764708361345</v>
      </c>
      <c r="BG8" s="33">
        <v>5723.122678788488</v>
      </c>
      <c r="BH8" s="34">
        <v>8226.3310387561141</v>
      </c>
      <c r="BI8" s="35">
        <v>283.92927513879494</v>
      </c>
      <c r="BJ8" s="35">
        <v>21.60270899430725</v>
      </c>
      <c r="BK8" s="36">
        <v>2.0199999999999999E-2</v>
      </c>
      <c r="BL8" s="36">
        <v>0.9587</v>
      </c>
      <c r="BM8" s="36">
        <v>2.1100000000000001E-2</v>
      </c>
      <c r="BN8" s="37">
        <v>11.479547155285344</v>
      </c>
      <c r="BO8" s="37">
        <v>28.109322846465659</v>
      </c>
      <c r="BP8" s="37">
        <v>12.893124115744294</v>
      </c>
      <c r="BR8" s="9" t="s">
        <v>29</v>
      </c>
      <c r="BS8" s="23">
        <v>1</v>
      </c>
      <c r="BT8" s="24" t="s">
        <v>40</v>
      </c>
      <c r="BU8" s="32">
        <v>2503.0511413778459</v>
      </c>
      <c r="BV8" s="33">
        <v>316.87916472439576</v>
      </c>
      <c r="BW8" s="33">
        <v>5271.6728719105013</v>
      </c>
      <c r="BX8" s="34">
        <v>7774.7240132882271</v>
      </c>
      <c r="BY8" s="35">
        <v>248.80800945290849</v>
      </c>
      <c r="BZ8" s="35">
        <v>15.664152155866759</v>
      </c>
      <c r="CA8" s="36">
        <v>2.06E-2</v>
      </c>
      <c r="CB8" s="36">
        <v>0.9587</v>
      </c>
      <c r="CC8" s="36">
        <v>2.07E-2</v>
      </c>
      <c r="CD8" s="37">
        <v>12.421845782002915</v>
      </c>
      <c r="CE8" s="37">
        <v>29.428347797149009</v>
      </c>
      <c r="CF8" s="37">
        <v>13.745617879201429</v>
      </c>
      <c r="CH8" s="9"/>
      <c r="CI8" s="23"/>
      <c r="CJ8" s="24"/>
      <c r="CK8" s="32"/>
      <c r="CL8" s="33"/>
      <c r="CM8" s="33"/>
      <c r="CN8" s="34"/>
      <c r="CO8" s="35"/>
      <c r="CP8" s="35"/>
      <c r="CQ8" s="36"/>
      <c r="CR8" s="36"/>
      <c r="CS8" s="36"/>
      <c r="CT8" s="37"/>
      <c r="CU8" s="37"/>
      <c r="CV8" s="37"/>
      <c r="CX8" s="9" t="s">
        <v>29</v>
      </c>
      <c r="CY8" s="23">
        <v>1</v>
      </c>
      <c r="CZ8" s="24" t="s">
        <v>40</v>
      </c>
      <c r="DA8" s="32">
        <v>2477.2214198506781</v>
      </c>
      <c r="DB8" s="33">
        <v>249.90208809753662</v>
      </c>
      <c r="DC8" s="33">
        <v>4174.0168950876168</v>
      </c>
      <c r="DD8" s="34">
        <v>6651.2383149382431</v>
      </c>
      <c r="DE8" s="35">
        <v>186.27891613105334</v>
      </c>
      <c r="DF8" s="35">
        <v>0.44378285834409326</v>
      </c>
      <c r="DG8" s="36">
        <v>1.2500000000000001E-2</v>
      </c>
      <c r="DH8" s="36">
        <v>0.97099999999999997</v>
      </c>
      <c r="DI8" s="36">
        <v>1.6500000000000001E-2</v>
      </c>
      <c r="DJ8" s="37">
        <v>14.581855448208715</v>
      </c>
      <c r="DK8" s="37">
        <v>22.706858003131444</v>
      </c>
      <c r="DL8" s="37">
        <v>2.9230767331073668</v>
      </c>
    </row>
    <row r="9" spans="1:116" x14ac:dyDescent="0.25">
      <c r="A9" s="2">
        <v>2</v>
      </c>
      <c r="B9" s="3">
        <v>0.92</v>
      </c>
      <c r="C9" s="61">
        <f t="shared" si="2"/>
        <v>712.34262406648213</v>
      </c>
      <c r="D9" s="58">
        <f t="shared" si="3"/>
        <v>4.7500000000000001E-2</v>
      </c>
      <c r="E9" s="58">
        <f t="shared" si="0"/>
        <v>0.79120000000000001</v>
      </c>
      <c r="F9" s="58">
        <f t="shared" si="0"/>
        <v>0.1613</v>
      </c>
      <c r="G9" s="68">
        <f t="shared" si="4"/>
        <v>6.0833362035739897</v>
      </c>
      <c r="H9" s="68">
        <f t="shared" si="4"/>
        <v>9.5307404414033297</v>
      </c>
      <c r="J9" s="2">
        <v>2</v>
      </c>
      <c r="K9" s="3">
        <v>0.92</v>
      </c>
      <c r="L9" s="61">
        <f>AS9</f>
        <v>621.40775251475054</v>
      </c>
      <c r="M9" s="58">
        <f>AU9</f>
        <v>5.33E-2</v>
      </c>
      <c r="N9" s="58">
        <f t="shared" si="1"/>
        <v>0.79120000000000001</v>
      </c>
      <c r="O9" s="58">
        <f t="shared" si="1"/>
        <v>0.1555</v>
      </c>
      <c r="P9" s="68">
        <f t="shared" ref="P9:Q11" si="7">AX9</f>
        <v>6.7582678150337738</v>
      </c>
      <c r="Q9" s="68">
        <f t="shared" si="7"/>
        <v>9.9852971998478903</v>
      </c>
      <c r="R9" s="64">
        <f t="shared" si="5"/>
        <v>-0.12765608638244949</v>
      </c>
      <c r="S9" s="64">
        <f t="shared" si="5"/>
        <v>0.12210526315789473</v>
      </c>
      <c r="T9" s="64">
        <f t="shared" si="6"/>
        <v>0.1109476098104291</v>
      </c>
      <c r="U9" s="64">
        <f t="shared" si="6"/>
        <v>4.7693750683827314E-2</v>
      </c>
      <c r="V9" s="9" t="s">
        <v>29</v>
      </c>
      <c r="W9" s="23">
        <v>2</v>
      </c>
      <c r="X9" s="24" t="s">
        <v>41</v>
      </c>
      <c r="Y9" s="32">
        <v>2492.2964836093133</v>
      </c>
      <c r="Z9" s="33">
        <v>632.14200459215635</v>
      </c>
      <c r="AA9" s="33">
        <v>10199.558544638809</v>
      </c>
      <c r="AB9" s="34">
        <v>12691.855028248174</v>
      </c>
      <c r="AC9" s="35">
        <v>712.34262406648213</v>
      </c>
      <c r="AD9" s="35">
        <v>502.40153482496862</v>
      </c>
      <c r="AE9" s="36">
        <v>4.7500000000000001E-2</v>
      </c>
      <c r="AF9" s="36">
        <v>0.79120000000000001</v>
      </c>
      <c r="AG9" s="36">
        <v>0.1613</v>
      </c>
      <c r="AH9" s="37">
        <v>6.0833362035739897</v>
      </c>
      <c r="AI9" s="37">
        <v>9.5307404414033297</v>
      </c>
      <c r="AJ9" s="37">
        <v>4.8889858591671782</v>
      </c>
      <c r="AL9" s="9" t="s">
        <v>29</v>
      </c>
      <c r="AM9" s="23">
        <v>2</v>
      </c>
      <c r="AN9" s="24" t="s">
        <v>41</v>
      </c>
      <c r="AO9" s="32">
        <v>2491.8167635527116</v>
      </c>
      <c r="AP9" s="33">
        <v>577.73973615888372</v>
      </c>
      <c r="AQ9" s="33">
        <v>9103.8941366570361</v>
      </c>
      <c r="AR9" s="34">
        <v>11595.710900209824</v>
      </c>
      <c r="AS9" s="35">
        <v>621.40775251475054</v>
      </c>
      <c r="AT9" s="35">
        <v>408.12080227530532</v>
      </c>
      <c r="AU9" s="36">
        <v>5.33E-2</v>
      </c>
      <c r="AV9" s="36">
        <v>0.79120000000000001</v>
      </c>
      <c r="AW9" s="36">
        <v>0.1555</v>
      </c>
      <c r="AX9" s="37">
        <v>6.7582678150337738</v>
      </c>
      <c r="AY9" s="37">
        <v>9.9852971998478903</v>
      </c>
      <c r="AZ9" s="37">
        <v>5.0937475974508999</v>
      </c>
      <c r="BB9" s="9" t="s">
        <v>29</v>
      </c>
      <c r="BC9" s="23">
        <v>2</v>
      </c>
      <c r="BD9" s="24" t="s">
        <v>41</v>
      </c>
      <c r="BE9" s="32">
        <v>2508.7323141496904</v>
      </c>
      <c r="BF9" s="33">
        <v>338.47437546850784</v>
      </c>
      <c r="BG9" s="33">
        <v>5707.4664248772924</v>
      </c>
      <c r="BH9" s="34">
        <v>8216.1987390268587</v>
      </c>
      <c r="BI9" s="35">
        <v>307.7123690636559</v>
      </c>
      <c r="BJ9" s="35">
        <v>31.735008723562714</v>
      </c>
      <c r="BK9" s="36">
        <v>2.07E-2</v>
      </c>
      <c r="BL9" s="36">
        <v>0.9446</v>
      </c>
      <c r="BM9" s="36">
        <v>3.4700000000000002E-2</v>
      </c>
      <c r="BN9" s="37">
        <v>10.635592349712201</v>
      </c>
      <c r="BO9" s="37">
        <v>18.477311058069578</v>
      </c>
      <c r="BP9" s="37">
        <v>9.0225303414547859</v>
      </c>
      <c r="BR9" s="9" t="s">
        <v>29</v>
      </c>
      <c r="BS9" s="23">
        <v>2</v>
      </c>
      <c r="BT9" s="24" t="s">
        <v>41</v>
      </c>
      <c r="BU9" s="32">
        <v>2508.5932182121851</v>
      </c>
      <c r="BV9" s="33">
        <v>316.07325192700824</v>
      </c>
      <c r="BW9" s="33">
        <v>5257.8976134496779</v>
      </c>
      <c r="BX9" s="34">
        <v>7766.4908316617521</v>
      </c>
      <c r="BY9" s="35">
        <v>260.08515629461698</v>
      </c>
      <c r="BZ9" s="35">
        <v>23.897333782341775</v>
      </c>
      <c r="CA9" s="36">
        <v>2.3E-2</v>
      </c>
      <c r="CB9" s="36">
        <v>0.9446</v>
      </c>
      <c r="CC9" s="36">
        <v>3.2399999999999998E-2</v>
      </c>
      <c r="CD9" s="37">
        <v>11.570695028013601</v>
      </c>
      <c r="CE9" s="37">
        <v>19.367370388879589</v>
      </c>
      <c r="CF9" s="37">
        <v>9.0822454316785297</v>
      </c>
      <c r="CH9" s="9"/>
      <c r="CI9" s="23"/>
      <c r="CJ9" s="24"/>
      <c r="CK9" s="32"/>
      <c r="CL9" s="33"/>
      <c r="CM9" s="33"/>
      <c r="CN9" s="34"/>
      <c r="CO9" s="35"/>
      <c r="CP9" s="35"/>
      <c r="CQ9" s="36"/>
      <c r="CR9" s="36"/>
      <c r="CS9" s="36"/>
      <c r="CT9" s="37"/>
      <c r="CU9" s="37"/>
      <c r="CV9" s="37"/>
      <c r="CX9" s="9" t="s">
        <v>29</v>
      </c>
      <c r="CY9" s="23">
        <v>2</v>
      </c>
      <c r="CZ9" s="24" t="s">
        <v>41</v>
      </c>
      <c r="DA9" s="32">
        <v>2481.6033709082621</v>
      </c>
      <c r="DB9" s="33">
        <v>249.44464597738235</v>
      </c>
      <c r="DC9" s="33">
        <v>4166.7138859642091</v>
      </c>
      <c r="DD9" s="34">
        <v>6648.3172568724194</v>
      </c>
      <c r="DE9" s="35">
        <v>169.34846182641385</v>
      </c>
      <c r="DF9" s="35">
        <v>3.3648409241677655</v>
      </c>
      <c r="DG9" s="36">
        <v>1.5100000000000001E-2</v>
      </c>
      <c r="DH9" s="36">
        <v>0.95930000000000004</v>
      </c>
      <c r="DI9" s="36">
        <v>2.5600000000000001E-2</v>
      </c>
      <c r="DJ9" s="37">
        <v>13.774957353726077</v>
      </c>
      <c r="DK9" s="37">
        <v>16.343910713796792</v>
      </c>
      <c r="DL9" s="37">
        <v>9.046172207321387</v>
      </c>
    </row>
    <row r="10" spans="1:116" x14ac:dyDescent="0.25">
      <c r="A10" s="2">
        <v>3</v>
      </c>
      <c r="B10" s="3">
        <v>0.95</v>
      </c>
      <c r="C10" s="61">
        <f t="shared" si="2"/>
        <v>534.71100242128853</v>
      </c>
      <c r="D10" s="58">
        <f t="shared" si="3"/>
        <v>8.3199999999999996E-2</v>
      </c>
      <c r="E10" s="58">
        <f t="shared" si="0"/>
        <v>0.61450000000000005</v>
      </c>
      <c r="F10" s="58">
        <f t="shared" si="0"/>
        <v>0.30230000000000001</v>
      </c>
      <c r="G10" s="68">
        <f t="shared" si="4"/>
        <v>6.1455925698711633</v>
      </c>
      <c r="H10" s="68">
        <f t="shared" si="4"/>
        <v>9.4954490066249555</v>
      </c>
      <c r="J10" s="2">
        <v>3</v>
      </c>
      <c r="K10" s="3">
        <v>0.95</v>
      </c>
      <c r="L10" s="61">
        <f>AS10</f>
        <v>460.38778245016101</v>
      </c>
      <c r="M10" s="58">
        <f>AU10</f>
        <v>9.7299999999999998E-2</v>
      </c>
      <c r="N10" s="58">
        <f t="shared" si="1"/>
        <v>0.61450000000000005</v>
      </c>
      <c r="O10" s="58">
        <f t="shared" si="1"/>
        <v>0.28820000000000001</v>
      </c>
      <c r="P10" s="68">
        <f t="shared" si="7"/>
        <v>6.8070688247177049</v>
      </c>
      <c r="Q10" s="68">
        <f t="shared" si="7"/>
        <v>10.025608121876056</v>
      </c>
      <c r="R10" s="64">
        <f t="shared" si="5"/>
        <v>-0.13899699021448164</v>
      </c>
      <c r="S10" s="64">
        <f t="shared" si="5"/>
        <v>0.16947115384615388</v>
      </c>
      <c r="T10" s="64">
        <f t="shared" si="6"/>
        <v>0.10763425126641755</v>
      </c>
      <c r="U10" s="64">
        <f t="shared" si="6"/>
        <v>5.5832969550066516E-2</v>
      </c>
      <c r="V10" s="9" t="s">
        <v>29</v>
      </c>
      <c r="W10" s="23">
        <v>3</v>
      </c>
      <c r="X10" s="24" t="s">
        <v>42</v>
      </c>
      <c r="Y10" s="32">
        <v>2565.7736739507482</v>
      </c>
      <c r="Z10" s="33">
        <v>620.71490777103338</v>
      </c>
      <c r="AA10" s="33">
        <v>10018.114020786123</v>
      </c>
      <c r="AB10" s="34">
        <v>12583.88769473689</v>
      </c>
      <c r="AC10" s="35">
        <v>534.71100242128853</v>
      </c>
      <c r="AD10" s="35">
        <v>610.36886833625249</v>
      </c>
      <c r="AE10" s="36">
        <v>8.3199999999999996E-2</v>
      </c>
      <c r="AF10" s="36">
        <v>0.61450000000000005</v>
      </c>
      <c r="AG10" s="36">
        <v>0.30230000000000001</v>
      </c>
      <c r="AH10" s="37">
        <v>6.1455925698711633</v>
      </c>
      <c r="AI10" s="37">
        <v>9.4954490066249555</v>
      </c>
      <c r="AJ10" s="37">
        <v>7.0257361677047552</v>
      </c>
      <c r="AL10" s="9" t="s">
        <v>29</v>
      </c>
      <c r="AM10" s="23">
        <v>3</v>
      </c>
      <c r="AN10" s="24" t="s">
        <v>42</v>
      </c>
      <c r="AO10" s="32">
        <v>2565.003758658821</v>
      </c>
      <c r="AP10" s="33">
        <v>567.32458433402326</v>
      </c>
      <c r="AQ10" s="33">
        <v>8941.8806702333004</v>
      </c>
      <c r="AR10" s="34">
        <v>11506.884428892237</v>
      </c>
      <c r="AS10" s="35">
        <v>460.38778245016101</v>
      </c>
      <c r="AT10" s="35">
        <v>496.94727359289209</v>
      </c>
      <c r="AU10" s="36">
        <v>9.7299999999999998E-2</v>
      </c>
      <c r="AV10" s="36">
        <v>0.61450000000000005</v>
      </c>
      <c r="AW10" s="36">
        <v>0.28820000000000001</v>
      </c>
      <c r="AX10" s="37">
        <v>6.8070688247177049</v>
      </c>
      <c r="AY10" s="37">
        <v>10.025608121876056</v>
      </c>
      <c r="AZ10" s="37">
        <v>7.5860501168231895</v>
      </c>
      <c r="BB10" s="9" t="s">
        <v>29</v>
      </c>
      <c r="BC10" s="23">
        <v>3</v>
      </c>
      <c r="BD10" s="24" t="s">
        <v>42</v>
      </c>
      <c r="BE10" s="32">
        <v>2524.5113331199768</v>
      </c>
      <c r="BF10" s="33">
        <v>337.06001436783617</v>
      </c>
      <c r="BG10" s="33">
        <v>5684.2690547622651</v>
      </c>
      <c r="BH10" s="34">
        <v>8208.7803878821233</v>
      </c>
      <c r="BI10" s="35">
        <v>214.84896608070844</v>
      </c>
      <c r="BJ10" s="35">
        <v>39.153359868298139</v>
      </c>
      <c r="BK10" s="36">
        <v>4.7399999999999998E-2</v>
      </c>
      <c r="BL10" s="36">
        <v>0.89049999999999996</v>
      </c>
      <c r="BM10" s="36">
        <v>6.2100000000000002E-2</v>
      </c>
      <c r="BN10" s="37">
        <v>10.738745088532747</v>
      </c>
      <c r="BO10" s="37">
        <v>16.214245786230343</v>
      </c>
      <c r="BP10" s="37">
        <v>12.58507214597085</v>
      </c>
      <c r="BR10" s="9" t="s">
        <v>29</v>
      </c>
      <c r="BS10" s="23">
        <v>3</v>
      </c>
      <c r="BT10" s="24" t="s">
        <v>42</v>
      </c>
      <c r="BU10" s="32">
        <v>2524.2268506401933</v>
      </c>
      <c r="BV10" s="33">
        <v>314.83559583000505</v>
      </c>
      <c r="BW10" s="33">
        <v>5237.1651051204517</v>
      </c>
      <c r="BX10" s="34">
        <v>7761.391955760525</v>
      </c>
      <c r="BY10" s="35">
        <v>172.24520113872933</v>
      </c>
      <c r="BZ10" s="35">
        <v>28.99620968356885</v>
      </c>
      <c r="CA10" s="36">
        <v>5.21E-2</v>
      </c>
      <c r="CB10" s="36">
        <v>0.89049999999999996</v>
      </c>
      <c r="CC10" s="36">
        <v>5.74E-2</v>
      </c>
      <c r="CD10" s="37">
        <v>11.773082200562552</v>
      </c>
      <c r="CE10" s="37">
        <v>17.358215586483336</v>
      </c>
      <c r="CF10" s="37">
        <v>13.563037317432093</v>
      </c>
      <c r="CH10" s="9"/>
      <c r="CI10" s="23"/>
      <c r="CJ10" s="24"/>
      <c r="CK10" s="32"/>
      <c r="CL10" s="33"/>
      <c r="CM10" s="33"/>
      <c r="CN10" s="34"/>
      <c r="CO10" s="35"/>
      <c r="CP10" s="35"/>
      <c r="CQ10" s="36"/>
      <c r="CR10" s="36"/>
      <c r="CS10" s="36"/>
      <c r="CT10" s="37"/>
      <c r="CU10" s="37"/>
      <c r="CV10" s="37"/>
      <c r="CX10" s="9" t="s">
        <v>29</v>
      </c>
      <c r="CY10" s="23">
        <v>3</v>
      </c>
      <c r="CZ10" s="24" t="s">
        <v>42</v>
      </c>
      <c r="DA10" s="32">
        <v>2494.0077467869041</v>
      </c>
      <c r="DB10" s="33">
        <v>248.6238240941525</v>
      </c>
      <c r="DC10" s="33">
        <v>4153.4639679609008</v>
      </c>
      <c r="DD10" s="34">
        <v>6647.4717147477431</v>
      </c>
      <c r="DE10" s="35">
        <v>91.466298539413387</v>
      </c>
      <c r="DF10" s="35">
        <v>4.2103830488440508</v>
      </c>
      <c r="DG10" s="36">
        <v>4.6899999999999997E-2</v>
      </c>
      <c r="DH10" s="36">
        <v>0.91420000000000001</v>
      </c>
      <c r="DI10" s="36">
        <v>3.8899999999999997E-2</v>
      </c>
      <c r="DJ10" s="37">
        <v>14.075101657666222</v>
      </c>
      <c r="DK10" s="37">
        <v>18.890276062685551</v>
      </c>
      <c r="DL10" s="37">
        <v>16.298483968679193</v>
      </c>
    </row>
    <row r="11" spans="1:116" x14ac:dyDescent="0.25">
      <c r="A11" s="2">
        <v>4</v>
      </c>
      <c r="B11" s="3">
        <v>0.98</v>
      </c>
      <c r="C11" s="61">
        <f t="shared" si="2"/>
        <v>462.45282263517663</v>
      </c>
      <c r="D11" s="58">
        <f t="shared" si="3"/>
        <v>0.1767</v>
      </c>
      <c r="E11" s="58">
        <f t="shared" si="0"/>
        <v>0.38800000000000001</v>
      </c>
      <c r="F11" s="58">
        <f t="shared" si="0"/>
        <v>0.43530000000000002</v>
      </c>
      <c r="G11" s="68">
        <f t="shared" si="4"/>
        <v>6.4557052790332898</v>
      </c>
      <c r="H11" s="68">
        <f t="shared" si="4"/>
        <v>12.246023465053538</v>
      </c>
      <c r="J11" s="2">
        <v>4</v>
      </c>
      <c r="K11" s="3">
        <v>0.98</v>
      </c>
      <c r="L11" s="61">
        <f>AS11</f>
        <v>385.6518044716301</v>
      </c>
      <c r="M11" s="58">
        <f>AU11</f>
        <v>0.2087</v>
      </c>
      <c r="N11" s="58">
        <f t="shared" si="1"/>
        <v>0.38800000000000001</v>
      </c>
      <c r="O11" s="58">
        <f t="shared" si="1"/>
        <v>0.40329999999999999</v>
      </c>
      <c r="P11" s="68">
        <f t="shared" si="7"/>
        <v>7.1457628441113572</v>
      </c>
      <c r="Q11" s="68">
        <f t="shared" si="7"/>
        <v>13.385771350666023</v>
      </c>
      <c r="R11" s="64">
        <f t="shared" si="5"/>
        <v>-0.16607319580387536</v>
      </c>
      <c r="S11" s="64">
        <f t="shared" si="5"/>
        <v>0.18109790605546125</v>
      </c>
      <c r="T11" s="64">
        <f t="shared" si="6"/>
        <v>0.10689111959915867</v>
      </c>
      <c r="U11" s="64">
        <f t="shared" si="6"/>
        <v>9.3070855928455598E-2</v>
      </c>
      <c r="V11" s="19" t="s">
        <v>29</v>
      </c>
      <c r="W11" s="38">
        <v>4</v>
      </c>
      <c r="X11" s="39" t="s">
        <v>43</v>
      </c>
      <c r="Y11" s="40">
        <v>2645.5875830530285</v>
      </c>
      <c r="Z11" s="41">
        <v>611.40891829588884</v>
      </c>
      <c r="AA11" s="41">
        <v>9860.1740446472213</v>
      </c>
      <c r="AB11" s="42">
        <v>12505.761627700265</v>
      </c>
      <c r="AC11" s="43">
        <v>462.45282263517663</v>
      </c>
      <c r="AD11" s="35">
        <v>688.49493537287708</v>
      </c>
      <c r="AE11" s="44">
        <v>0.1767</v>
      </c>
      <c r="AF11" s="44">
        <v>0.38800000000000001</v>
      </c>
      <c r="AG11" s="44">
        <v>0.43530000000000002</v>
      </c>
      <c r="AH11" s="45">
        <v>6.4557052790332898</v>
      </c>
      <c r="AI11" s="45">
        <v>12.246023465053538</v>
      </c>
      <c r="AJ11" s="45">
        <v>9.4547619864945069</v>
      </c>
      <c r="AL11" s="19" t="s">
        <v>29</v>
      </c>
      <c r="AM11" s="38">
        <v>4</v>
      </c>
      <c r="AN11" s="39" t="s">
        <v>43</v>
      </c>
      <c r="AO11" s="40">
        <v>2644.3522592560912</v>
      </c>
      <c r="AP11" s="41">
        <v>558.93845546252555</v>
      </c>
      <c r="AQ11" s="41">
        <v>8803.0941087527463</v>
      </c>
      <c r="AR11" s="42">
        <v>11447.446368008979</v>
      </c>
      <c r="AS11" s="43">
        <v>385.6518044716301</v>
      </c>
      <c r="AT11" s="35">
        <v>556.38533447615009</v>
      </c>
      <c r="AU11" s="44">
        <v>0.2087</v>
      </c>
      <c r="AV11" s="44">
        <v>0.38800000000000001</v>
      </c>
      <c r="AW11" s="44">
        <v>0.40329999999999999</v>
      </c>
      <c r="AX11" s="45">
        <v>7.1457628441113572</v>
      </c>
      <c r="AY11" s="45">
        <v>13.385771350666023</v>
      </c>
      <c r="AZ11" s="45">
        <v>10.351031339293918</v>
      </c>
      <c r="BB11" s="19" t="s">
        <v>29</v>
      </c>
      <c r="BC11" s="38">
        <v>4</v>
      </c>
      <c r="BD11" s="39" t="s">
        <v>43</v>
      </c>
      <c r="BE11" s="40">
        <v>2542.3546696963926</v>
      </c>
      <c r="BF11" s="41">
        <v>336.4277277004507</v>
      </c>
      <c r="BG11" s="41">
        <v>5672.1572121273884</v>
      </c>
      <c r="BH11" s="42">
        <v>8214.5118818236606</v>
      </c>
      <c r="BI11" s="43">
        <v>141.35540912958561</v>
      </c>
      <c r="BJ11" s="35">
        <v>33.421865926760802</v>
      </c>
      <c r="BK11" s="44">
        <v>7.5499999999999998E-2</v>
      </c>
      <c r="BL11" s="44">
        <v>0.87370000000000003</v>
      </c>
      <c r="BM11" s="44">
        <v>5.0799999999999998E-2</v>
      </c>
      <c r="BN11" s="45">
        <v>12.161002740851458</v>
      </c>
      <c r="BO11" s="45">
        <v>26.007943958570269</v>
      </c>
      <c r="BP11" s="45">
        <v>19.235087482838878</v>
      </c>
      <c r="BR11" s="19" t="s">
        <v>29</v>
      </c>
      <c r="BS11" s="38">
        <v>4</v>
      </c>
      <c r="BT11" s="39" t="s">
        <v>43</v>
      </c>
      <c r="BU11" s="40">
        <v>2542.204608504504</v>
      </c>
      <c r="BV11" s="41">
        <v>314.18691723211646</v>
      </c>
      <c r="BW11" s="41">
        <v>5225.0186805919093</v>
      </c>
      <c r="BX11" s="42">
        <v>7767.2232890962678</v>
      </c>
      <c r="BY11" s="43">
        <v>103.65095146392608</v>
      </c>
      <c r="BZ11" s="35">
        <v>23.164876347826066</v>
      </c>
      <c r="CA11" s="44">
        <v>0.08</v>
      </c>
      <c r="CB11" s="44">
        <v>0.87370000000000003</v>
      </c>
      <c r="CC11" s="44">
        <v>4.6300000000000001E-2</v>
      </c>
      <c r="CD11" s="45">
        <v>13.222045934240571</v>
      </c>
      <c r="CE11" s="45">
        <v>27.863963385561927</v>
      </c>
      <c r="CF11" s="45">
        <v>20.517426648361472</v>
      </c>
      <c r="CH11" s="19"/>
      <c r="CI11" s="38"/>
      <c r="CJ11" s="39"/>
      <c r="CK11" s="40"/>
      <c r="CL11" s="41"/>
      <c r="CM11" s="41"/>
      <c r="CN11" s="42"/>
      <c r="CO11" s="43"/>
      <c r="CP11" s="35"/>
      <c r="CQ11" s="44"/>
      <c r="CR11" s="44"/>
      <c r="CS11" s="44"/>
      <c r="CT11" s="45"/>
      <c r="CU11" s="45"/>
      <c r="CV11" s="45"/>
      <c r="CX11" s="19" t="s">
        <v>29</v>
      </c>
      <c r="CY11" s="38">
        <v>4</v>
      </c>
      <c r="CZ11" s="39" t="s">
        <v>43</v>
      </c>
      <c r="DA11" s="40">
        <v>2508.1690135985536</v>
      </c>
      <c r="DB11" s="41">
        <v>248.26249483299642</v>
      </c>
      <c r="DC11" s="41">
        <v>4146.3726795720586</v>
      </c>
      <c r="DD11" s="42">
        <v>6654.5416931705504</v>
      </c>
      <c r="DE11" s="43">
        <v>8.4420629305790698</v>
      </c>
      <c r="DF11" s="35">
        <v>-2.8595953739632023</v>
      </c>
      <c r="DG11" s="44">
        <v>7.1900000000000006E-2</v>
      </c>
      <c r="DH11" s="44">
        <v>0.90200000000000002</v>
      </c>
      <c r="DI11" s="44">
        <v>2.6100000000000002E-2</v>
      </c>
      <c r="DJ11" s="45">
        <v>16.333704220678744</v>
      </c>
      <c r="DK11" s="45">
        <v>32.556615746902466</v>
      </c>
      <c r="DL11" s="45">
        <v>25.462827509450943</v>
      </c>
    </row>
    <row r="12" spans="1:11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 t="s">
        <v>5</v>
      </c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  <c r="AL12" s="9" t="s">
        <v>31</v>
      </c>
      <c r="AM12" s="23">
        <v>0</v>
      </c>
      <c r="AN12" s="24" t="s">
        <v>44</v>
      </c>
      <c r="AO12" s="32">
        <v>1514.9229693380448</v>
      </c>
      <c r="AP12" s="33">
        <v>722.90406384694529</v>
      </c>
      <c r="AQ12" s="33">
        <v>11336.152883571362</v>
      </c>
      <c r="AR12" s="34">
        <v>12851.075852909416</v>
      </c>
      <c r="AS12" s="28" t="s">
        <v>30</v>
      </c>
      <c r="AT12" s="28" t="s">
        <v>30</v>
      </c>
      <c r="AU12" s="29" t="s">
        <v>30</v>
      </c>
      <c r="AV12" s="30">
        <v>1</v>
      </c>
      <c r="AW12" s="29" t="s">
        <v>30</v>
      </c>
      <c r="AX12" s="37"/>
      <c r="AY12" s="37"/>
      <c r="AZ12" s="37"/>
      <c r="BB12" s="9" t="s">
        <v>31</v>
      </c>
      <c r="BC12" s="23">
        <v>0</v>
      </c>
      <c r="BD12" s="24" t="s">
        <v>44</v>
      </c>
      <c r="BE12" s="32">
        <v>1814.3133287446831</v>
      </c>
      <c r="BF12" s="33">
        <v>456.33377714616051</v>
      </c>
      <c r="BG12" s="33">
        <v>7165.1773931300986</v>
      </c>
      <c r="BH12" s="34">
        <v>8979.4907218748249</v>
      </c>
      <c r="BI12" s="28" t="s">
        <v>30</v>
      </c>
      <c r="BJ12" s="28" t="s">
        <v>30</v>
      </c>
      <c r="BK12" s="29" t="s">
        <v>30</v>
      </c>
      <c r="BL12" s="30">
        <v>1</v>
      </c>
      <c r="BM12" s="29" t="s">
        <v>30</v>
      </c>
      <c r="BN12" s="37"/>
      <c r="BO12" s="37"/>
      <c r="BP12" s="37"/>
      <c r="BR12" s="9" t="s">
        <v>31</v>
      </c>
      <c r="BS12" s="23">
        <v>0</v>
      </c>
      <c r="BT12" s="24" t="s">
        <v>44</v>
      </c>
      <c r="BU12" s="32">
        <v>1814.3133287446831</v>
      </c>
      <c r="BV12" s="33">
        <v>422.09529084954795</v>
      </c>
      <c r="BW12" s="33">
        <v>6700.7364986852999</v>
      </c>
      <c r="BX12" s="34">
        <v>8515.0498274300517</v>
      </c>
      <c r="BY12" s="28" t="s">
        <v>30</v>
      </c>
      <c r="BZ12" s="28" t="s">
        <v>30</v>
      </c>
      <c r="CA12" s="29" t="s">
        <v>30</v>
      </c>
      <c r="CB12" s="30">
        <v>1</v>
      </c>
      <c r="CC12" s="29" t="s">
        <v>30</v>
      </c>
      <c r="CD12" s="37"/>
      <c r="CE12" s="37"/>
      <c r="CF12" s="37"/>
      <c r="CH12" s="9"/>
      <c r="CI12" s="23"/>
      <c r="CJ12" s="24"/>
      <c r="CK12" s="32"/>
      <c r="CL12" s="33"/>
      <c r="CM12" s="33"/>
      <c r="CN12" s="34"/>
      <c r="CO12" s="28"/>
      <c r="CP12" s="28"/>
      <c r="CQ12" s="29"/>
      <c r="CR12" s="30"/>
      <c r="CS12" s="29"/>
      <c r="CT12" s="37"/>
      <c r="CU12" s="37"/>
      <c r="CV12" s="37"/>
      <c r="CX12" s="9" t="s">
        <v>31</v>
      </c>
      <c r="CY12" s="23">
        <v>0</v>
      </c>
      <c r="CZ12" s="24" t="s">
        <v>44</v>
      </c>
      <c r="DA12" s="32">
        <v>1814.3133287446831</v>
      </c>
      <c r="DB12" s="33">
        <v>417.28546592634757</v>
      </c>
      <c r="DC12" s="33">
        <v>6642.0443963479602</v>
      </c>
      <c r="DD12" s="34">
        <v>8456.3577250927265</v>
      </c>
      <c r="DE12" s="28" t="s">
        <v>30</v>
      </c>
      <c r="DF12" s="28" t="s">
        <v>30</v>
      </c>
      <c r="DG12" s="29" t="s">
        <v>30</v>
      </c>
      <c r="DH12" s="30">
        <v>1</v>
      </c>
      <c r="DI12" s="29" t="s">
        <v>30</v>
      </c>
      <c r="DJ12" s="37"/>
      <c r="DK12" s="37"/>
      <c r="DL12" s="37"/>
    </row>
    <row r="13" spans="1:116" x14ac:dyDescent="0.25">
      <c r="A13" s="2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F17" si="8">AF22</f>
        <v>1</v>
      </c>
      <c r="F13" s="58" t="str">
        <f t="shared" si="8"/>
        <v>NA</v>
      </c>
      <c r="G13" s="68" t="s">
        <v>30</v>
      </c>
      <c r="H13" s="68" t="s">
        <v>30</v>
      </c>
      <c r="J13" s="2">
        <v>0</v>
      </c>
      <c r="K13" s="3">
        <v>0.8</v>
      </c>
      <c r="L13" s="61" t="str">
        <f>AS22</f>
        <v>NA</v>
      </c>
      <c r="M13" s="58" t="str">
        <f>AU22</f>
        <v>NA</v>
      </c>
      <c r="N13" s="58">
        <f t="shared" ref="N13:O17" si="9">AV22</f>
        <v>1</v>
      </c>
      <c r="O13" s="58" t="str">
        <f t="shared" si="9"/>
        <v>NA</v>
      </c>
      <c r="P13" s="68" t="s">
        <v>30</v>
      </c>
      <c r="Q13" s="68" t="s">
        <v>30</v>
      </c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  <c r="AL13" s="9" t="s">
        <v>31</v>
      </c>
      <c r="AM13" s="23">
        <v>1</v>
      </c>
      <c r="AN13" s="24" t="s">
        <v>45</v>
      </c>
      <c r="AO13" s="32">
        <v>1666.832315733312</v>
      </c>
      <c r="AP13" s="33">
        <v>643.21308441712063</v>
      </c>
      <c r="AQ13" s="33">
        <v>10143.966966722968</v>
      </c>
      <c r="AR13" s="34">
        <v>11810.799282456241</v>
      </c>
      <c r="AS13" s="35">
        <v>955.288648620544</v>
      </c>
      <c r="AT13" s="35">
        <v>1040.2765704531757</v>
      </c>
      <c r="AU13" s="36">
        <v>9.64E-2</v>
      </c>
      <c r="AV13" s="36">
        <v>0.28649999999999998</v>
      </c>
      <c r="AW13" s="36">
        <v>0.61709999999999998</v>
      </c>
      <c r="AX13" s="37">
        <v>1.9062301339769272</v>
      </c>
      <c r="AY13" s="37">
        <v>6.1879966066116241</v>
      </c>
      <c r="AZ13" s="37">
        <v>1.2689598917584215</v>
      </c>
      <c r="BB13" s="9" t="s">
        <v>31</v>
      </c>
      <c r="BC13" s="23">
        <v>1</v>
      </c>
      <c r="BD13" s="24" t="s">
        <v>45</v>
      </c>
      <c r="BE13" s="32">
        <v>1972.2754536016373</v>
      </c>
      <c r="BF13" s="33">
        <v>405.18271558441336</v>
      </c>
      <c r="BG13" s="33">
        <v>6424.5739902843479</v>
      </c>
      <c r="BH13" s="34">
        <v>8396.8494438860544</v>
      </c>
      <c r="BI13" s="35">
        <v>582.52952560189942</v>
      </c>
      <c r="BJ13" s="35">
        <v>582.64127798877053</v>
      </c>
      <c r="BK13" s="36">
        <v>0.24199999999999999</v>
      </c>
      <c r="BL13" s="36">
        <v>0.1142</v>
      </c>
      <c r="BM13" s="36">
        <v>0.64380000000000004</v>
      </c>
      <c r="BN13" s="37">
        <v>3.0881494935597726</v>
      </c>
      <c r="BO13" s="37">
        <v>12.04698241095692</v>
      </c>
      <c r="BP13" s="37">
        <v>2.1471724405125432</v>
      </c>
      <c r="BR13" s="9" t="s">
        <v>31</v>
      </c>
      <c r="BS13" s="23">
        <v>1</v>
      </c>
      <c r="BT13" s="24" t="s">
        <v>45</v>
      </c>
      <c r="BU13" s="32">
        <v>1972.2754536016373</v>
      </c>
      <c r="BV13" s="33">
        <v>374.95904387350373</v>
      </c>
      <c r="BW13" s="33">
        <v>6011.8867455630252</v>
      </c>
      <c r="BX13" s="34">
        <v>7984.162199164748</v>
      </c>
      <c r="BY13" s="35">
        <v>530.77927654502867</v>
      </c>
      <c r="BZ13" s="35">
        <v>530.88762826530365</v>
      </c>
      <c r="CA13" s="36">
        <v>0.25890000000000002</v>
      </c>
      <c r="CB13" s="36">
        <v>0.1142</v>
      </c>
      <c r="CC13" s="36">
        <v>0.62690000000000001</v>
      </c>
      <c r="CD13" s="37">
        <v>3.3511816275325104</v>
      </c>
      <c r="CE13" s="37">
        <v>12.95292993441528</v>
      </c>
      <c r="CF13" s="37">
        <v>2.3453729734829318</v>
      </c>
      <c r="CH13" s="9"/>
      <c r="CI13" s="23"/>
      <c r="CJ13" s="24"/>
      <c r="CK13" s="32"/>
      <c r="CL13" s="33"/>
      <c r="CM13" s="33"/>
      <c r="CN13" s="34"/>
      <c r="CO13" s="35"/>
      <c r="CP13" s="35"/>
      <c r="CQ13" s="36"/>
      <c r="CR13" s="36"/>
      <c r="CS13" s="36"/>
      <c r="CT13" s="37"/>
      <c r="CU13" s="37"/>
      <c r="CV13" s="37"/>
      <c r="CX13" s="9" t="s">
        <v>31</v>
      </c>
      <c r="CY13" s="23">
        <v>1</v>
      </c>
      <c r="CZ13" s="24" t="s">
        <v>45</v>
      </c>
      <c r="DA13" s="32">
        <v>1972.2754536016373</v>
      </c>
      <c r="DB13" s="33">
        <v>370.75865155888209</v>
      </c>
      <c r="DC13" s="33">
        <v>5962.4735261801179</v>
      </c>
      <c r="DD13" s="34">
        <v>7934.7489797818362</v>
      </c>
      <c r="DE13" s="35">
        <v>523.57590672348647</v>
      </c>
      <c r="DF13" s="35">
        <v>521.6087453108903</v>
      </c>
      <c r="DG13" s="36">
        <v>0.32719999999999999</v>
      </c>
      <c r="DH13" s="36">
        <v>0.1142</v>
      </c>
      <c r="DI13" s="36">
        <v>0.55859999999999999</v>
      </c>
      <c r="DJ13" s="37">
        <v>3.3950771615133712</v>
      </c>
      <c r="DK13" s="37">
        <v>15.0223891286581</v>
      </c>
      <c r="DL13" s="37">
        <v>0</v>
      </c>
    </row>
    <row r="14" spans="1:116" x14ac:dyDescent="0.25">
      <c r="A14" s="2">
        <v>1</v>
      </c>
      <c r="B14" s="3">
        <v>0.9</v>
      </c>
      <c r="C14" s="61">
        <f t="shared" ref="C14:C17" si="10">AC23</f>
        <v>851.30471397590122</v>
      </c>
      <c r="D14" s="58">
        <f t="shared" ref="D14:D17" si="11">AE23</f>
        <v>5.133043970560483E-2</v>
      </c>
      <c r="E14" s="58">
        <f t="shared" si="8"/>
        <v>0.85261370069824494</v>
      </c>
      <c r="F14" s="58">
        <f t="shared" si="8"/>
        <v>9.605585959615022E-2</v>
      </c>
      <c r="G14" s="68">
        <f>AH23</f>
        <v>6.970622405271536</v>
      </c>
      <c r="H14" s="68">
        <f>AI23</f>
        <v>13.822364338956284</v>
      </c>
      <c r="J14" s="2">
        <v>1</v>
      </c>
      <c r="K14" s="3">
        <v>0.9</v>
      </c>
      <c r="L14" s="61">
        <f>AS23</f>
        <v>666.55035835421654</v>
      </c>
      <c r="M14" s="58">
        <f>AU23</f>
        <v>5.7935459520664277E-2</v>
      </c>
      <c r="N14" s="58">
        <f t="shared" si="9"/>
        <v>0.85261370069824494</v>
      </c>
      <c r="O14" s="58">
        <f t="shared" si="9"/>
        <v>8.9450839781090766E-2</v>
      </c>
      <c r="P14" s="68">
        <f>AX23</f>
        <v>7.9830970674696458</v>
      </c>
      <c r="Q14" s="68">
        <f>AY23</f>
        <v>15.003761574193726</v>
      </c>
      <c r="R14" s="64">
        <f t="shared" ref="R14:S17" si="12">(L14-C14)/C14</f>
        <v>-0.21702494135010125</v>
      </c>
      <c r="S14" s="64">
        <f t="shared" si="12"/>
        <v>0.12867647058823534</v>
      </c>
      <c r="T14" s="64">
        <f t="shared" ref="T14:U17" si="13">(P14-G14)/G14</f>
        <v>0.14524881758513061</v>
      </c>
      <c r="U14" s="64">
        <f t="shared" si="13"/>
        <v>8.5469982288619725E-2</v>
      </c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  <c r="AL14" s="9" t="s">
        <v>31</v>
      </c>
      <c r="AM14" s="23">
        <v>2</v>
      </c>
      <c r="AN14" s="24" t="s">
        <v>46</v>
      </c>
      <c r="AO14" s="32">
        <v>1799.8953216860536</v>
      </c>
      <c r="AP14" s="33">
        <v>626.20114326463806</v>
      </c>
      <c r="AQ14" s="33">
        <v>9883.5456038201428</v>
      </c>
      <c r="AR14" s="34">
        <v>11683.440925506149</v>
      </c>
      <c r="AS14" s="35">
        <v>921.47185067847283</v>
      </c>
      <c r="AT14" s="35">
        <v>1167.6349274032673</v>
      </c>
      <c r="AU14" s="36">
        <v>0.16</v>
      </c>
      <c r="AV14" s="36">
        <v>0.1522</v>
      </c>
      <c r="AW14" s="36">
        <v>0.68779999999999997</v>
      </c>
      <c r="AX14" s="37">
        <v>2.9468846507635611</v>
      </c>
      <c r="AY14" s="37">
        <v>9.5358077909834726</v>
      </c>
      <c r="AZ14" s="37">
        <v>3.8211760480880113</v>
      </c>
      <c r="BB14" s="9" t="s">
        <v>31</v>
      </c>
      <c r="BC14" s="23">
        <v>2</v>
      </c>
      <c r="BD14" s="24" t="s">
        <v>46</v>
      </c>
      <c r="BE14" s="32">
        <v>2110.5197330446308</v>
      </c>
      <c r="BF14" s="33">
        <v>395.62167773476057</v>
      </c>
      <c r="BG14" s="33">
        <v>6279.1434024149457</v>
      </c>
      <c r="BH14" s="34">
        <v>8389.6631354593865</v>
      </c>
      <c r="BI14" s="35">
        <v>535.47452345449085</v>
      </c>
      <c r="BJ14" s="35">
        <v>589.82758641543842</v>
      </c>
      <c r="BK14" s="36">
        <v>0.32150000000000001</v>
      </c>
      <c r="BL14" s="36">
        <v>2.3199999999999998E-2</v>
      </c>
      <c r="BM14" s="36">
        <v>0.65529999999999999</v>
      </c>
      <c r="BN14" s="37">
        <v>4.8788694044786878</v>
      </c>
      <c r="BO14" s="37">
        <v>16.837126905241337</v>
      </c>
      <c r="BP14" s="37">
        <v>4.3608397309391904</v>
      </c>
      <c r="BR14" s="9" t="s">
        <v>31</v>
      </c>
      <c r="BS14" s="23">
        <v>2</v>
      </c>
      <c r="BT14" s="24" t="s">
        <v>46</v>
      </c>
      <c r="BU14" s="32">
        <v>2110.5197330446308</v>
      </c>
      <c r="BV14" s="33">
        <v>366.13274506148485</v>
      </c>
      <c r="BW14" s="33">
        <v>5875.6607739628707</v>
      </c>
      <c r="BX14" s="34">
        <v>7986.1805070073287</v>
      </c>
      <c r="BY14" s="35">
        <v>479.32997189843007</v>
      </c>
      <c r="BZ14" s="35">
        <v>528.86932042272292</v>
      </c>
      <c r="CA14" s="36">
        <v>0.34289999999999998</v>
      </c>
      <c r="CB14" s="36">
        <v>2.3199999999999998E-2</v>
      </c>
      <c r="CC14" s="36">
        <v>0.63390000000000002</v>
      </c>
      <c r="CD14" s="37">
        <v>5.2929401285945259</v>
      </c>
      <c r="CE14" s="37">
        <v>17.72793131633254</v>
      </c>
      <c r="CF14" s="37">
        <v>4.7290932876316498</v>
      </c>
      <c r="CH14" s="9"/>
      <c r="CI14" s="23"/>
      <c r="CJ14" s="24"/>
      <c r="CK14" s="32"/>
      <c r="CL14" s="33"/>
      <c r="CM14" s="33"/>
      <c r="CN14" s="34"/>
      <c r="CO14" s="35"/>
      <c r="CP14" s="35"/>
      <c r="CQ14" s="36"/>
      <c r="CR14" s="36"/>
      <c r="CS14" s="36"/>
      <c r="CT14" s="37"/>
      <c r="CU14" s="37"/>
      <c r="CV14" s="37"/>
      <c r="CX14" s="9" t="s">
        <v>31</v>
      </c>
      <c r="CY14" s="23">
        <v>2</v>
      </c>
      <c r="CZ14" s="24" t="s">
        <v>46</v>
      </c>
      <c r="DA14" s="32">
        <v>2110.5197330446308</v>
      </c>
      <c r="DB14" s="33">
        <v>362.24329849276671</v>
      </c>
      <c r="DC14" s="33">
        <v>5831.0194952604343</v>
      </c>
      <c r="DD14" s="34">
        <v>7941.539228304915</v>
      </c>
      <c r="DE14" s="35">
        <v>468.11636487614891</v>
      </c>
      <c r="DF14" s="35">
        <v>514.81849678781145</v>
      </c>
      <c r="DG14" s="36">
        <v>0.42099999999999999</v>
      </c>
      <c r="DH14" s="36">
        <v>2.3199999999999998E-2</v>
      </c>
      <c r="DI14" s="36">
        <v>0.55579999999999996</v>
      </c>
      <c r="DJ14" s="37">
        <v>5.38144513762796</v>
      </c>
      <c r="DK14" s="37">
        <v>20.306584798641381</v>
      </c>
      <c r="DL14" s="37">
        <v>6.8799433505633321</v>
      </c>
    </row>
    <row r="15" spans="1:116" x14ac:dyDescent="0.25">
      <c r="A15" s="2">
        <v>2</v>
      </c>
      <c r="B15" s="3">
        <v>0.92</v>
      </c>
      <c r="C15" s="61">
        <f t="shared" si="10"/>
        <v>757.91474798335537</v>
      </c>
      <c r="D15" s="58">
        <f t="shared" si="11"/>
        <v>4.812228722400453E-2</v>
      </c>
      <c r="E15" s="58">
        <f t="shared" si="8"/>
        <v>0.78996036988110963</v>
      </c>
      <c r="F15" s="58">
        <f t="shared" si="8"/>
        <v>0.16191734289488582</v>
      </c>
      <c r="G15" s="68">
        <f t="shared" ref="G15:H17" si="14">AH24</f>
        <v>6.3768468373689178</v>
      </c>
      <c r="H15" s="68">
        <f t="shared" si="14"/>
        <v>9.6617243422543737</v>
      </c>
      <c r="J15" s="2">
        <v>2</v>
      </c>
      <c r="K15" s="3">
        <v>0.92</v>
      </c>
      <c r="L15" s="61">
        <f>AS24</f>
        <v>607.08191474481964</v>
      </c>
      <c r="M15" s="58">
        <f>AU24</f>
        <v>5.6237025853934704E-2</v>
      </c>
      <c r="N15" s="58">
        <f t="shared" si="9"/>
        <v>0.78996036988110963</v>
      </c>
      <c r="O15" s="58">
        <f t="shared" si="9"/>
        <v>0.15380260426495565</v>
      </c>
      <c r="P15" s="68">
        <f t="shared" ref="P15:Q17" si="15">AX24</f>
        <v>7.279881577908947</v>
      </c>
      <c r="Q15" s="68">
        <f t="shared" si="15"/>
        <v>10.364072294814898</v>
      </c>
      <c r="R15" s="64">
        <f t="shared" si="12"/>
        <v>-0.19901028927048689</v>
      </c>
      <c r="S15" s="64">
        <f t="shared" si="12"/>
        <v>0.16862745098039211</v>
      </c>
      <c r="T15" s="64">
        <f t="shared" si="13"/>
        <v>0.14161148347615335</v>
      </c>
      <c r="U15" s="64">
        <f t="shared" si="13"/>
        <v>7.2693851292040187E-2</v>
      </c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  <c r="AL15" s="9" t="s">
        <v>31</v>
      </c>
      <c r="AM15" s="23">
        <v>3</v>
      </c>
      <c r="AN15" s="24" t="s">
        <v>47</v>
      </c>
      <c r="AO15" s="32">
        <v>1846.2823529634049</v>
      </c>
      <c r="AP15" s="33">
        <v>623.58734424981469</v>
      </c>
      <c r="AQ15" s="33">
        <v>9841.1674478846471</v>
      </c>
      <c r="AR15" s="34">
        <v>11687.449800848022</v>
      </c>
      <c r="AS15" s="35">
        <v>778.73301397026432</v>
      </c>
      <c r="AT15" s="35">
        <v>1163.6260520613941</v>
      </c>
      <c r="AU15" s="36">
        <v>0.27960000000000002</v>
      </c>
      <c r="AV15" s="46">
        <v>2E-3</v>
      </c>
      <c r="AW15" s="36">
        <v>0.71840000000000004</v>
      </c>
      <c r="AX15" s="37">
        <v>3.3363907403455317</v>
      </c>
      <c r="AY15" s="37">
        <v>11.218498110367838</v>
      </c>
      <c r="AZ15" s="37">
        <v>5.0637579502505083</v>
      </c>
      <c r="BB15" s="9" t="s">
        <v>31</v>
      </c>
      <c r="BC15" s="23">
        <v>3</v>
      </c>
      <c r="BD15" s="24" t="s">
        <v>47</v>
      </c>
      <c r="BE15" s="32">
        <v>2158.7205311817852</v>
      </c>
      <c r="BF15" s="33">
        <v>396.52127983872703</v>
      </c>
      <c r="BG15" s="33">
        <v>6289.5943790240854</v>
      </c>
      <c r="BH15" s="34">
        <v>8448.3149102057887</v>
      </c>
      <c r="BI15" s="35">
        <v>464.44644364533417</v>
      </c>
      <c r="BJ15" s="35">
        <v>531.17581166903619</v>
      </c>
      <c r="BK15" s="36">
        <v>0.39150000000000001</v>
      </c>
      <c r="BL15" s="46">
        <v>1E-4</v>
      </c>
      <c r="BM15" s="36">
        <v>0.60840000000000005</v>
      </c>
      <c r="BN15" s="37">
        <v>5.7581144065405745</v>
      </c>
      <c r="BO15" s="37">
        <v>21.187551827941256</v>
      </c>
      <c r="BP15" s="37">
        <v>5.022659493348864</v>
      </c>
      <c r="BR15" s="9" t="s">
        <v>31</v>
      </c>
      <c r="BS15" s="23">
        <v>3</v>
      </c>
      <c r="BT15" s="24" t="s">
        <v>47</v>
      </c>
      <c r="BU15" s="32">
        <v>2158.7205311817852</v>
      </c>
      <c r="BV15" s="33">
        <v>366.93346185840198</v>
      </c>
      <c r="BW15" s="33">
        <v>5881.8383827148064</v>
      </c>
      <c r="BX15" s="34">
        <v>8040.5589138965133</v>
      </c>
      <c r="BY15" s="35">
        <v>413.87315962706225</v>
      </c>
      <c r="BZ15" s="35">
        <v>474.49091353353833</v>
      </c>
      <c r="CA15" s="36">
        <v>0.4078</v>
      </c>
      <c r="CB15" s="46">
        <v>1E-4</v>
      </c>
      <c r="CC15" s="36">
        <v>0.59209999999999996</v>
      </c>
      <c r="CD15" s="37">
        <v>6.2435783717828315</v>
      </c>
      <c r="CE15" s="37">
        <v>22.387520402290576</v>
      </c>
      <c r="CF15" s="37">
        <v>5.4547357544092865</v>
      </c>
      <c r="CH15" s="9"/>
      <c r="CI15" s="23"/>
      <c r="CJ15" s="24"/>
      <c r="CK15" s="32"/>
      <c r="CL15" s="33"/>
      <c r="CM15" s="33"/>
      <c r="CN15" s="34"/>
      <c r="CO15" s="35"/>
      <c r="CP15" s="35"/>
      <c r="CQ15" s="36"/>
      <c r="CR15" s="46"/>
      <c r="CS15" s="36"/>
      <c r="CT15" s="37"/>
      <c r="CU15" s="37"/>
      <c r="CV15" s="37"/>
      <c r="CX15" s="9" t="s">
        <v>31</v>
      </c>
      <c r="CY15" s="23">
        <v>3</v>
      </c>
      <c r="CZ15" s="24" t="s">
        <v>47</v>
      </c>
      <c r="DA15" s="32">
        <v>2158.7205311817852</v>
      </c>
      <c r="DB15" s="33">
        <v>363.01320445116329</v>
      </c>
      <c r="DC15" s="33">
        <v>5837.0130342260099</v>
      </c>
      <c r="DD15" s="34">
        <v>7995.7335654077815</v>
      </c>
      <c r="DE15" s="35">
        <v>403.10508423879787</v>
      </c>
      <c r="DF15" s="35">
        <v>460.62415968494497</v>
      </c>
      <c r="DG15" s="36">
        <v>0.47870000000000001</v>
      </c>
      <c r="DH15" s="46">
        <v>1E-4</v>
      </c>
      <c r="DI15" s="36">
        <v>0.5212</v>
      </c>
      <c r="DJ15" s="37">
        <v>6.3459158154774995</v>
      </c>
      <c r="DK15" s="37">
        <v>23.970497510547833</v>
      </c>
      <c r="DL15" s="37">
        <v>6.3115127159993092</v>
      </c>
    </row>
    <row r="16" spans="1:116" x14ac:dyDescent="0.25">
      <c r="A16" s="2">
        <v>3</v>
      </c>
      <c r="B16" s="3">
        <v>0.95</v>
      </c>
      <c r="C16" s="61">
        <f t="shared" si="10"/>
        <v>566.60630165956775</v>
      </c>
      <c r="D16" s="58">
        <f t="shared" si="11"/>
        <v>7.7750518965842605E-2</v>
      </c>
      <c r="E16" s="58">
        <f t="shared" si="8"/>
        <v>0.58595961502170224</v>
      </c>
      <c r="F16" s="58">
        <f t="shared" si="8"/>
        <v>0.3362898660124552</v>
      </c>
      <c r="G16" s="68">
        <f t="shared" si="14"/>
        <v>6.2772719843100324</v>
      </c>
      <c r="H16" s="68">
        <f t="shared" si="14"/>
        <v>8.9158644863793253</v>
      </c>
      <c r="J16" s="2">
        <v>3</v>
      </c>
      <c r="K16" s="3">
        <v>0.95</v>
      </c>
      <c r="L16" s="61">
        <f>AS25</f>
        <v>458.48658344922649</v>
      </c>
      <c r="M16" s="58">
        <f>AU25</f>
        <v>9.73768635591621E-2</v>
      </c>
      <c r="N16" s="58">
        <f t="shared" si="9"/>
        <v>0.58595961502170224</v>
      </c>
      <c r="O16" s="58">
        <f t="shared" si="9"/>
        <v>0.31666352141913567</v>
      </c>
      <c r="P16" s="68">
        <f t="shared" si="15"/>
        <v>7.1383412263529049</v>
      </c>
      <c r="Q16" s="68">
        <f t="shared" si="15"/>
        <v>9.6817588970374562</v>
      </c>
      <c r="R16" s="64">
        <f t="shared" si="12"/>
        <v>-0.19081983008953982</v>
      </c>
      <c r="S16" s="64">
        <f t="shared" si="12"/>
        <v>0.25242718446601947</v>
      </c>
      <c r="T16" s="64">
        <f t="shared" si="13"/>
        <v>0.13717252401920849</v>
      </c>
      <c r="U16" s="64">
        <f t="shared" si="13"/>
        <v>8.590242839919561E-2</v>
      </c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47" t="s">
        <v>48</v>
      </c>
      <c r="AM16" s="5"/>
      <c r="AN16" s="5"/>
      <c r="AO16" s="5"/>
      <c r="AP16" s="5" t="s">
        <v>32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47" t="s">
        <v>48</v>
      </c>
      <c r="BC16" s="5"/>
      <c r="BD16" s="5"/>
      <c r="BE16" s="5"/>
      <c r="BF16" s="5" t="s">
        <v>32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R16" s="47" t="s">
        <v>48</v>
      </c>
      <c r="BS16" s="5"/>
      <c r="BT16" s="5"/>
      <c r="BU16" s="5"/>
      <c r="BV16" s="5" t="s">
        <v>32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47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X16" s="47" t="s">
        <v>48</v>
      </c>
      <c r="CY16" s="5"/>
      <c r="CZ16" s="5"/>
      <c r="DA16" s="5"/>
      <c r="DB16" s="5" t="s">
        <v>32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x14ac:dyDescent="0.25">
      <c r="A17" s="2">
        <v>4</v>
      </c>
      <c r="B17" s="3">
        <v>0.98</v>
      </c>
      <c r="C17" s="61">
        <f t="shared" si="10"/>
        <v>454.20002115396841</v>
      </c>
      <c r="D17" s="58">
        <f t="shared" si="11"/>
        <v>0.22381581430458578</v>
      </c>
      <c r="E17" s="58">
        <f t="shared" si="8"/>
        <v>0.19928288356293641</v>
      </c>
      <c r="F17" s="58">
        <f t="shared" si="8"/>
        <v>0.57690130213247781</v>
      </c>
      <c r="G17" s="68">
        <f t="shared" si="14"/>
        <v>6.4441924806595923</v>
      </c>
      <c r="H17" s="68">
        <f t="shared" si="14"/>
        <v>12.136833088438172</v>
      </c>
      <c r="J17" s="2">
        <v>4</v>
      </c>
      <c r="K17" s="3">
        <v>0.98</v>
      </c>
      <c r="L17" s="61">
        <f>AS26</f>
        <v>360.90404538218496</v>
      </c>
      <c r="M17" s="58">
        <f>AU26</f>
        <v>0.27571239856576713</v>
      </c>
      <c r="N17" s="58">
        <f t="shared" si="9"/>
        <v>0.19928288356293641</v>
      </c>
      <c r="O17" s="58">
        <f t="shared" si="9"/>
        <v>0.52500471787129643</v>
      </c>
      <c r="P17" s="68">
        <f t="shared" si="15"/>
        <v>7.3169256164039629</v>
      </c>
      <c r="Q17" s="68">
        <f t="shared" si="15"/>
        <v>13.624932321652782</v>
      </c>
      <c r="R17" s="64">
        <f t="shared" si="12"/>
        <v>-0.20540724664598203</v>
      </c>
      <c r="S17" s="64">
        <f t="shared" si="12"/>
        <v>0.23187183811129847</v>
      </c>
      <c r="T17" s="64">
        <f t="shared" si="13"/>
        <v>0.13542940226624678</v>
      </c>
      <c r="U17" s="64">
        <f t="shared" si="13"/>
        <v>0.12261017535391569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 t="s">
        <v>66</v>
      </c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  <c r="AL18" s="4" t="s">
        <v>33</v>
      </c>
      <c r="AM18" s="5"/>
      <c r="AN18" s="5"/>
      <c r="AO18" s="5"/>
      <c r="AP18" s="5"/>
      <c r="AQ18" s="5"/>
      <c r="AR18" s="5"/>
      <c r="AS18" s="5"/>
      <c r="AT18" s="5"/>
      <c r="AU18" s="6" t="s">
        <v>6</v>
      </c>
      <c r="AV18" s="5"/>
      <c r="AW18" s="5"/>
      <c r="AX18" s="5"/>
      <c r="AY18" s="48"/>
      <c r="AZ18" s="5"/>
      <c r="BB18" s="4" t="s">
        <v>33</v>
      </c>
      <c r="BC18" s="5"/>
      <c r="BD18" s="5"/>
      <c r="BE18" s="5"/>
      <c r="BF18" s="5"/>
      <c r="BG18" s="5"/>
      <c r="BH18" s="5"/>
      <c r="BI18" s="5"/>
      <c r="BJ18" s="5"/>
      <c r="BK18" s="6" t="s">
        <v>6</v>
      </c>
      <c r="BL18" s="5"/>
      <c r="BM18" s="5"/>
      <c r="BN18" s="5"/>
      <c r="BO18" s="48"/>
      <c r="BP18" s="5"/>
      <c r="BR18" s="4" t="s">
        <v>33</v>
      </c>
      <c r="BS18" s="5"/>
      <c r="BT18" s="5"/>
      <c r="BU18" s="5"/>
      <c r="BV18" s="5"/>
      <c r="BW18" s="5"/>
      <c r="BX18" s="5"/>
      <c r="BY18" s="5"/>
      <c r="BZ18" s="5"/>
      <c r="CA18" s="6" t="s">
        <v>6</v>
      </c>
      <c r="CB18" s="5"/>
      <c r="CC18" s="5"/>
      <c r="CD18" s="5"/>
      <c r="CE18" s="48"/>
      <c r="CF18" s="5"/>
      <c r="CH18" s="4"/>
      <c r="CI18" s="5"/>
      <c r="CJ18" s="5"/>
      <c r="CK18" s="5"/>
      <c r="CL18" s="5"/>
      <c r="CM18" s="5"/>
      <c r="CN18" s="5"/>
      <c r="CO18" s="5"/>
      <c r="CP18" s="5"/>
      <c r="CQ18" s="6"/>
      <c r="CR18" s="5"/>
      <c r="CS18" s="5"/>
      <c r="CT18" s="5"/>
      <c r="CU18" s="48"/>
      <c r="CV18" s="5"/>
      <c r="CX18" s="4" t="s">
        <v>33</v>
      </c>
      <c r="CY18" s="5"/>
      <c r="CZ18" s="5"/>
      <c r="DA18" s="5"/>
      <c r="DB18" s="5"/>
      <c r="DC18" s="5"/>
      <c r="DD18" s="5"/>
      <c r="DE18" s="5"/>
      <c r="DF18" s="5"/>
      <c r="DG18" s="6" t="s">
        <v>6</v>
      </c>
      <c r="DH18" s="5"/>
      <c r="DI18" s="5"/>
      <c r="DJ18" s="5"/>
      <c r="DK18" s="48"/>
      <c r="DL18" s="5"/>
    </row>
    <row r="19" spans="1:116" x14ac:dyDescent="0.25">
      <c r="A19" s="2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F23" si="16">AF37</f>
        <v>1</v>
      </c>
      <c r="F19" s="58" t="str">
        <f t="shared" si="16"/>
        <v>NA</v>
      </c>
      <c r="G19" s="68" t="s">
        <v>30</v>
      </c>
      <c r="H19" s="68" t="s">
        <v>30</v>
      </c>
      <c r="J19" s="2">
        <v>0</v>
      </c>
      <c r="K19" s="3">
        <v>0.8</v>
      </c>
      <c r="L19" s="61" t="str">
        <f>AS37</f>
        <v>NA</v>
      </c>
      <c r="M19" s="58" t="str">
        <f>AU37</f>
        <v>NA</v>
      </c>
      <c r="N19" s="58">
        <f t="shared" ref="N19:O23" si="17">AV37</f>
        <v>1</v>
      </c>
      <c r="O19" s="58" t="str">
        <f t="shared" si="17"/>
        <v>NA</v>
      </c>
      <c r="P19" s="68" t="s">
        <v>30</v>
      </c>
      <c r="Q19" s="68" t="s">
        <v>30</v>
      </c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  <c r="AL19" s="8"/>
      <c r="AM19" s="9"/>
      <c r="AN19" s="9"/>
      <c r="AO19" s="10" t="s">
        <v>7</v>
      </c>
      <c r="AP19" s="10"/>
      <c r="AQ19" s="10"/>
      <c r="AR19" s="10"/>
      <c r="AS19" s="10"/>
      <c r="AT19" s="10"/>
      <c r="AU19" s="10"/>
      <c r="AV19" s="10"/>
      <c r="AW19" s="11"/>
      <c r="AX19" s="12"/>
      <c r="AY19" s="12" t="s">
        <v>8</v>
      </c>
      <c r="AZ19" s="12"/>
      <c r="BB19" s="8"/>
      <c r="BC19" s="9"/>
      <c r="BD19" s="9"/>
      <c r="BE19" s="10" t="s">
        <v>7</v>
      </c>
      <c r="BF19" s="10"/>
      <c r="BG19" s="10"/>
      <c r="BH19" s="10"/>
      <c r="BI19" s="10"/>
      <c r="BJ19" s="10"/>
      <c r="BK19" s="10"/>
      <c r="BL19" s="10"/>
      <c r="BM19" s="11"/>
      <c r="BN19" s="12"/>
      <c r="BO19" s="12" t="s">
        <v>8</v>
      </c>
      <c r="BP19" s="12"/>
      <c r="BR19" s="8"/>
      <c r="BS19" s="9"/>
      <c r="BT19" s="9"/>
      <c r="BU19" s="10" t="s">
        <v>7</v>
      </c>
      <c r="BV19" s="10"/>
      <c r="BW19" s="10"/>
      <c r="BX19" s="10"/>
      <c r="BY19" s="10"/>
      <c r="BZ19" s="10"/>
      <c r="CA19" s="10"/>
      <c r="CB19" s="10"/>
      <c r="CC19" s="11"/>
      <c r="CD19" s="12"/>
      <c r="CE19" s="12" t="s">
        <v>8</v>
      </c>
      <c r="CF19" s="12"/>
      <c r="CH19" s="8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1"/>
      <c r="CT19" s="12"/>
      <c r="CU19" s="12"/>
      <c r="CV19" s="12"/>
      <c r="CX19" s="8"/>
      <c r="CY19" s="9"/>
      <c r="CZ19" s="9"/>
      <c r="DA19" s="10" t="s">
        <v>7</v>
      </c>
      <c r="DB19" s="10"/>
      <c r="DC19" s="10"/>
      <c r="DD19" s="10"/>
      <c r="DE19" s="10"/>
      <c r="DF19" s="10"/>
      <c r="DG19" s="10"/>
      <c r="DH19" s="10"/>
      <c r="DI19" s="11"/>
      <c r="DJ19" s="12"/>
      <c r="DK19" s="12" t="s">
        <v>8</v>
      </c>
      <c r="DL19" s="12"/>
    </row>
    <row r="20" spans="1:116" x14ac:dyDescent="0.25">
      <c r="A20" s="2">
        <v>1</v>
      </c>
      <c r="B20" s="3">
        <v>0.9</v>
      </c>
      <c r="C20" s="61">
        <f t="shared" ref="C20:C23" si="18">AC38</f>
        <v>695.01228408453665</v>
      </c>
      <c r="D20" s="58">
        <f t="shared" ref="D20:D23" si="19">AE38</f>
        <v>4.9138481174218249E-2</v>
      </c>
      <c r="E20" s="58">
        <f t="shared" si="16"/>
        <v>0.83003616251861301</v>
      </c>
      <c r="F20" s="58">
        <f t="shared" si="16"/>
        <v>0.12082535630716869</v>
      </c>
      <c r="G20" s="68">
        <f>AH38</f>
        <v>5.0429723807728291</v>
      </c>
      <c r="H20" s="68">
        <f>AI38</f>
        <v>11.923492958622887</v>
      </c>
      <c r="J20" s="2">
        <v>1</v>
      </c>
      <c r="K20" s="3">
        <v>0.9</v>
      </c>
      <c r="L20" s="61">
        <f>AS38</f>
        <v>676.32222486423996</v>
      </c>
      <c r="M20" s="58">
        <f>AU38</f>
        <v>5.2329291640076582E-2</v>
      </c>
      <c r="N20" s="58">
        <f t="shared" si="17"/>
        <v>0.83003616251861301</v>
      </c>
      <c r="O20" s="58">
        <f t="shared" si="17"/>
        <v>0.11763454584131036</v>
      </c>
      <c r="P20" s="68">
        <f>AX38</f>
        <v>5.0450808576596611</v>
      </c>
      <c r="Q20" s="68">
        <f>AY38</f>
        <v>11.75011400891009</v>
      </c>
      <c r="R20" s="64">
        <f t="shared" ref="R20:S23" si="20">(L20-C20)/C20</f>
        <v>-2.6891696230830008E-2</v>
      </c>
      <c r="S20" s="64">
        <f t="shared" si="20"/>
        <v>6.4935064935065054E-2</v>
      </c>
      <c r="T20" s="64">
        <f t="shared" ref="T20:U23" si="21">(P20-G20)/G20</f>
        <v>4.181020096145958E-4</v>
      </c>
      <c r="U20" s="64">
        <f t="shared" si="21"/>
        <v>-1.4540952916604181E-2</v>
      </c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  <c r="AL20" s="8"/>
      <c r="AM20" s="13"/>
      <c r="AN20" s="14"/>
      <c r="AO20" s="9" t="s">
        <v>9</v>
      </c>
      <c r="AP20" s="15" t="s">
        <v>10</v>
      </c>
      <c r="AQ20" s="15" t="s">
        <v>11</v>
      </c>
      <c r="AR20" s="9"/>
      <c r="AS20" s="15" t="s">
        <v>12</v>
      </c>
      <c r="AT20" s="15" t="s">
        <v>13</v>
      </c>
      <c r="AU20" s="16" t="s">
        <v>14</v>
      </c>
      <c r="AV20" s="17" t="s">
        <v>15</v>
      </c>
      <c r="AW20" s="16" t="s">
        <v>14</v>
      </c>
      <c r="AX20" s="9" t="s">
        <v>16</v>
      </c>
      <c r="AY20" s="13"/>
      <c r="AZ20" s="13"/>
      <c r="BB20" s="8"/>
      <c r="BC20" s="13"/>
      <c r="BD20" s="14"/>
      <c r="BE20" s="9" t="s">
        <v>9</v>
      </c>
      <c r="BF20" s="15" t="s">
        <v>10</v>
      </c>
      <c r="BG20" s="15" t="s">
        <v>11</v>
      </c>
      <c r="BH20" s="9"/>
      <c r="BI20" s="15" t="s">
        <v>12</v>
      </c>
      <c r="BJ20" s="15" t="s">
        <v>13</v>
      </c>
      <c r="BK20" s="16" t="s">
        <v>14</v>
      </c>
      <c r="BL20" s="17" t="s">
        <v>15</v>
      </c>
      <c r="BM20" s="16" t="s">
        <v>14</v>
      </c>
      <c r="BN20" s="9" t="s">
        <v>16</v>
      </c>
      <c r="BO20" s="13"/>
      <c r="BP20" s="13"/>
      <c r="BR20" s="8"/>
      <c r="BS20" s="13"/>
      <c r="BT20" s="14"/>
      <c r="BU20" s="9" t="s">
        <v>9</v>
      </c>
      <c r="BV20" s="15" t="s">
        <v>10</v>
      </c>
      <c r="BW20" s="15" t="s">
        <v>11</v>
      </c>
      <c r="BX20" s="9"/>
      <c r="BY20" s="15" t="s">
        <v>12</v>
      </c>
      <c r="BZ20" s="15" t="s">
        <v>13</v>
      </c>
      <c r="CA20" s="16" t="s">
        <v>14</v>
      </c>
      <c r="CB20" s="17" t="s">
        <v>15</v>
      </c>
      <c r="CC20" s="16" t="s">
        <v>14</v>
      </c>
      <c r="CD20" s="9" t="s">
        <v>16</v>
      </c>
      <c r="CE20" s="13"/>
      <c r="CF20" s="13"/>
      <c r="CH20" s="8"/>
      <c r="CI20" s="13"/>
      <c r="CJ20" s="14"/>
      <c r="CK20" s="9"/>
      <c r="CL20" s="15"/>
      <c r="CM20" s="15"/>
      <c r="CN20" s="9"/>
      <c r="CO20" s="15"/>
      <c r="CP20" s="15"/>
      <c r="CQ20" s="16"/>
      <c r="CR20" s="17"/>
      <c r="CS20" s="16"/>
      <c r="CT20" s="9"/>
      <c r="CU20" s="13"/>
      <c r="CV20" s="13"/>
      <c r="CX20" s="8"/>
      <c r="CY20" s="13"/>
      <c r="CZ20" s="14"/>
      <c r="DA20" s="9" t="s">
        <v>9</v>
      </c>
      <c r="DB20" s="15" t="s">
        <v>10</v>
      </c>
      <c r="DC20" s="15" t="s">
        <v>11</v>
      </c>
      <c r="DD20" s="9"/>
      <c r="DE20" s="15" t="s">
        <v>12</v>
      </c>
      <c r="DF20" s="15" t="s">
        <v>13</v>
      </c>
      <c r="DG20" s="16" t="s">
        <v>14</v>
      </c>
      <c r="DH20" s="17" t="s">
        <v>15</v>
      </c>
      <c r="DI20" s="16" t="s">
        <v>14</v>
      </c>
      <c r="DJ20" s="9" t="s">
        <v>16</v>
      </c>
      <c r="DK20" s="13"/>
      <c r="DL20" s="13"/>
    </row>
    <row r="21" spans="1:116" x14ac:dyDescent="0.25">
      <c r="A21" s="2">
        <v>2</v>
      </c>
      <c r="B21" s="3">
        <v>0.92</v>
      </c>
      <c r="C21" s="61">
        <f t="shared" si="18"/>
        <v>660.32029184137593</v>
      </c>
      <c r="D21" s="58">
        <f t="shared" si="19"/>
        <v>4.6798553499255477E-2</v>
      </c>
      <c r="E21" s="58">
        <f t="shared" si="16"/>
        <v>0.79259731971920866</v>
      </c>
      <c r="F21" s="58">
        <f t="shared" si="16"/>
        <v>0.16060412678153585</v>
      </c>
      <c r="G21" s="68">
        <f t="shared" ref="G21:H23" si="22">AH39</f>
        <v>4.9925388043487144</v>
      </c>
      <c r="H21" s="68">
        <f t="shared" si="22"/>
        <v>9.3805642470586168</v>
      </c>
      <c r="J21" s="2">
        <v>2</v>
      </c>
      <c r="K21" s="3">
        <v>0.92</v>
      </c>
      <c r="L21" s="61">
        <f>AS39</f>
        <v>637.76124732288929</v>
      </c>
      <c r="M21" s="58">
        <f>AU39</f>
        <v>4.9989363965113803E-2</v>
      </c>
      <c r="N21" s="58">
        <f t="shared" si="17"/>
        <v>0.79259731971920866</v>
      </c>
      <c r="O21" s="58">
        <f t="shared" si="17"/>
        <v>0.15741331631567751</v>
      </c>
      <c r="P21" s="68">
        <f t="shared" ref="P21:Q23" si="23">AX39</f>
        <v>5.0304143135498141</v>
      </c>
      <c r="Q21" s="68">
        <f t="shared" si="23"/>
        <v>9.5510119616529572</v>
      </c>
      <c r="R21" s="64">
        <f t="shared" si="20"/>
        <v>-3.4163791113518957E-2</v>
      </c>
      <c r="S21" s="64">
        <f t="shared" si="20"/>
        <v>6.8181818181818149E-2</v>
      </c>
      <c r="T21" s="64">
        <f t="shared" si="21"/>
        <v>7.5864225968776495E-3</v>
      </c>
      <c r="U21" s="64">
        <f t="shared" si="21"/>
        <v>1.8170305122933966E-2</v>
      </c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  <c r="AL21" s="18"/>
      <c r="AM21" s="19" t="s">
        <v>17</v>
      </c>
      <c r="AN21" s="20" t="s">
        <v>18</v>
      </c>
      <c r="AO21" s="19" t="s">
        <v>19</v>
      </c>
      <c r="AP21" s="21" t="s">
        <v>20</v>
      </c>
      <c r="AQ21" s="21" t="s">
        <v>21</v>
      </c>
      <c r="AR21" s="19" t="s">
        <v>12</v>
      </c>
      <c r="AS21" s="21" t="s">
        <v>22</v>
      </c>
      <c r="AT21" s="21" t="s">
        <v>22</v>
      </c>
      <c r="AU21" s="22" t="s">
        <v>23</v>
      </c>
      <c r="AV21" s="22" t="s">
        <v>24</v>
      </c>
      <c r="AW21" s="22" t="s">
        <v>25</v>
      </c>
      <c r="AX21" s="19" t="s">
        <v>26</v>
      </c>
      <c r="AY21" s="19" t="s">
        <v>27</v>
      </c>
      <c r="AZ21" s="19" t="s">
        <v>28</v>
      </c>
      <c r="BB21" s="18"/>
      <c r="BC21" s="19" t="s">
        <v>17</v>
      </c>
      <c r="BD21" s="20" t="s">
        <v>18</v>
      </c>
      <c r="BE21" s="19" t="s">
        <v>19</v>
      </c>
      <c r="BF21" s="21" t="s">
        <v>20</v>
      </c>
      <c r="BG21" s="21" t="s">
        <v>21</v>
      </c>
      <c r="BH21" s="19" t="s">
        <v>12</v>
      </c>
      <c r="BI21" s="21" t="s">
        <v>22</v>
      </c>
      <c r="BJ21" s="21" t="s">
        <v>22</v>
      </c>
      <c r="BK21" s="22" t="s">
        <v>23</v>
      </c>
      <c r="BL21" s="22" t="s">
        <v>24</v>
      </c>
      <c r="BM21" s="22" t="s">
        <v>25</v>
      </c>
      <c r="BN21" s="19" t="s">
        <v>26</v>
      </c>
      <c r="BO21" s="19" t="s">
        <v>27</v>
      </c>
      <c r="BP21" s="19" t="s">
        <v>28</v>
      </c>
      <c r="BR21" s="18"/>
      <c r="BS21" s="19" t="s">
        <v>17</v>
      </c>
      <c r="BT21" s="20" t="s">
        <v>18</v>
      </c>
      <c r="BU21" s="19" t="s">
        <v>19</v>
      </c>
      <c r="BV21" s="21" t="s">
        <v>20</v>
      </c>
      <c r="BW21" s="21" t="s">
        <v>21</v>
      </c>
      <c r="BX21" s="19" t="s">
        <v>12</v>
      </c>
      <c r="BY21" s="21" t="s">
        <v>22</v>
      </c>
      <c r="BZ21" s="21" t="s">
        <v>22</v>
      </c>
      <c r="CA21" s="22" t="s">
        <v>23</v>
      </c>
      <c r="CB21" s="22" t="s">
        <v>24</v>
      </c>
      <c r="CC21" s="22" t="s">
        <v>25</v>
      </c>
      <c r="CD21" s="19" t="s">
        <v>26</v>
      </c>
      <c r="CE21" s="19" t="s">
        <v>27</v>
      </c>
      <c r="CF21" s="19" t="s">
        <v>28</v>
      </c>
      <c r="CH21" s="18"/>
      <c r="CI21" s="19"/>
      <c r="CJ21" s="20"/>
      <c r="CK21" s="19"/>
      <c r="CL21" s="21"/>
      <c r="CM21" s="21"/>
      <c r="CN21" s="19"/>
      <c r="CO21" s="21"/>
      <c r="CP21" s="21"/>
      <c r="CQ21" s="22"/>
      <c r="CR21" s="22"/>
      <c r="CS21" s="22"/>
      <c r="CT21" s="19"/>
      <c r="CU21" s="19"/>
      <c r="CV21" s="19"/>
      <c r="CX21" s="18"/>
      <c r="CY21" s="19" t="s">
        <v>17</v>
      </c>
      <c r="CZ21" s="20" t="s">
        <v>18</v>
      </c>
      <c r="DA21" s="19" t="s">
        <v>19</v>
      </c>
      <c r="DB21" s="21" t="s">
        <v>20</v>
      </c>
      <c r="DC21" s="21" t="s">
        <v>21</v>
      </c>
      <c r="DD21" s="19" t="s">
        <v>12</v>
      </c>
      <c r="DE21" s="21" t="s">
        <v>22</v>
      </c>
      <c r="DF21" s="21" t="s">
        <v>22</v>
      </c>
      <c r="DG21" s="22" t="s">
        <v>23</v>
      </c>
      <c r="DH21" s="22" t="s">
        <v>24</v>
      </c>
      <c r="DI21" s="22" t="s">
        <v>25</v>
      </c>
      <c r="DJ21" s="19" t="s">
        <v>26</v>
      </c>
      <c r="DK21" s="19" t="s">
        <v>27</v>
      </c>
      <c r="DL21" s="19" t="s">
        <v>28</v>
      </c>
    </row>
    <row r="22" spans="1:116" x14ac:dyDescent="0.25">
      <c r="A22" s="2">
        <v>3</v>
      </c>
      <c r="B22" s="3">
        <v>0.95</v>
      </c>
      <c r="C22" s="61">
        <f t="shared" si="18"/>
        <v>492.5807877742173</v>
      </c>
      <c r="D22" s="58">
        <f t="shared" si="19"/>
        <v>8.9342693044033181E-2</v>
      </c>
      <c r="E22" s="58">
        <f t="shared" si="16"/>
        <v>0.64667092108062119</v>
      </c>
      <c r="F22" s="58">
        <f t="shared" si="16"/>
        <v>0.26398638587534567</v>
      </c>
      <c r="G22" s="68">
        <f t="shared" si="22"/>
        <v>5.6544571968454331</v>
      </c>
      <c r="H22" s="68">
        <f t="shared" si="22"/>
        <v>10.266073777657954</v>
      </c>
      <c r="J22" s="2">
        <v>3</v>
      </c>
      <c r="K22" s="3">
        <v>0.95</v>
      </c>
      <c r="L22" s="61">
        <f>AS40</f>
        <v>462.89905915578726</v>
      </c>
      <c r="M22" s="58">
        <f>AU40</f>
        <v>9.7213358859817064E-2</v>
      </c>
      <c r="N22" s="58">
        <f t="shared" si="17"/>
        <v>0.64667092108062119</v>
      </c>
      <c r="O22" s="58">
        <f t="shared" si="17"/>
        <v>0.25611572005956179</v>
      </c>
      <c r="P22" s="68">
        <f t="shared" si="23"/>
        <v>5.6984438353468194</v>
      </c>
      <c r="Q22" s="68">
        <f t="shared" si="23"/>
        <v>10.482790735498485</v>
      </c>
      <c r="R22" s="64">
        <f t="shared" si="20"/>
        <v>-6.0257584857400411E-2</v>
      </c>
      <c r="S22" s="64">
        <f t="shared" si="20"/>
        <v>8.8095238095238185E-2</v>
      </c>
      <c r="T22" s="64">
        <f t="shared" si="21"/>
        <v>7.779108934793247E-3</v>
      </c>
      <c r="U22" s="64">
        <f t="shared" si="21"/>
        <v>2.1110013675546657E-2</v>
      </c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  <c r="AL22" s="9" t="s">
        <v>29</v>
      </c>
      <c r="AM22" s="23">
        <v>0</v>
      </c>
      <c r="AN22" s="24" t="s">
        <v>39</v>
      </c>
      <c r="AO22" s="25">
        <v>2369.8664448504851</v>
      </c>
      <c r="AP22" s="26">
        <v>777.63278968269412</v>
      </c>
      <c r="AQ22" s="26">
        <v>12211.981582987069</v>
      </c>
      <c r="AR22" s="27">
        <v>14581.848027837541</v>
      </c>
      <c r="AS22" s="28" t="s">
        <v>30</v>
      </c>
      <c r="AT22" s="28" t="s">
        <v>30</v>
      </c>
      <c r="AU22" s="29" t="s">
        <v>30</v>
      </c>
      <c r="AV22" s="30">
        <v>1</v>
      </c>
      <c r="AW22" s="29" t="s">
        <v>30</v>
      </c>
      <c r="AX22" s="31"/>
      <c r="AY22" s="31"/>
      <c r="AZ22" s="31"/>
      <c r="BB22" s="9" t="s">
        <v>29</v>
      </c>
      <c r="BC22" s="23">
        <v>0</v>
      </c>
      <c r="BD22" s="24" t="s">
        <v>39</v>
      </c>
      <c r="BE22" s="25" t="e">
        <v>#VALUE!</v>
      </c>
      <c r="BF22" s="26" t="s">
        <v>61</v>
      </c>
      <c r="BG22" s="26" t="s">
        <v>61</v>
      </c>
      <c r="BH22" s="27" t="s">
        <v>61</v>
      </c>
      <c r="BI22" s="28" t="s">
        <v>30</v>
      </c>
      <c r="BJ22" s="28" t="s">
        <v>30</v>
      </c>
      <c r="BK22" s="29" t="s">
        <v>30</v>
      </c>
      <c r="BL22" s="30">
        <v>1</v>
      </c>
      <c r="BM22" s="29" t="s">
        <v>30</v>
      </c>
      <c r="BN22" s="31"/>
      <c r="BO22" s="31"/>
      <c r="BP22" s="31"/>
      <c r="BR22" s="9" t="s">
        <v>29</v>
      </c>
      <c r="BS22" s="23">
        <v>0</v>
      </c>
      <c r="BT22" s="24" t="s">
        <v>39</v>
      </c>
      <c r="BU22" s="25" t="e">
        <v>#VALUE!</v>
      </c>
      <c r="BV22" s="26" t="s">
        <v>61</v>
      </c>
      <c r="BW22" s="26" t="s">
        <v>61</v>
      </c>
      <c r="BX22" s="27" t="s">
        <v>61</v>
      </c>
      <c r="BY22" s="28" t="s">
        <v>30</v>
      </c>
      <c r="BZ22" s="28" t="s">
        <v>30</v>
      </c>
      <c r="CA22" s="29" t="s">
        <v>30</v>
      </c>
      <c r="CB22" s="30">
        <v>1</v>
      </c>
      <c r="CC22" s="29" t="s">
        <v>30</v>
      </c>
      <c r="CD22" s="31"/>
      <c r="CE22" s="31"/>
      <c r="CF22" s="31"/>
      <c r="CH22" s="9"/>
      <c r="CI22" s="23"/>
      <c r="CJ22" s="24"/>
      <c r="CK22" s="25"/>
      <c r="CL22" s="26"/>
      <c r="CM22" s="26"/>
      <c r="CN22" s="27"/>
      <c r="CO22" s="28"/>
      <c r="CP22" s="28"/>
      <c r="CQ22" s="29"/>
      <c r="CR22" s="30"/>
      <c r="CS22" s="29"/>
      <c r="CT22" s="31"/>
      <c r="CU22" s="31"/>
      <c r="CV22" s="31"/>
      <c r="CX22" s="9" t="s">
        <v>29</v>
      </c>
      <c r="CY22" s="23">
        <v>0</v>
      </c>
      <c r="CZ22" s="24" t="s">
        <v>39</v>
      </c>
      <c r="DA22" s="25" t="e">
        <v>#VALUE!</v>
      </c>
      <c r="DB22" s="26" t="s">
        <v>61</v>
      </c>
      <c r="DC22" s="26" t="s">
        <v>61</v>
      </c>
      <c r="DD22" s="27" t="s">
        <v>61</v>
      </c>
      <c r="DE22" s="28" t="s">
        <v>30</v>
      </c>
      <c r="DF22" s="28" t="s">
        <v>30</v>
      </c>
      <c r="DG22" s="29" t="s">
        <v>30</v>
      </c>
      <c r="DH22" s="30">
        <v>1</v>
      </c>
      <c r="DI22" s="29" t="s">
        <v>30</v>
      </c>
      <c r="DJ22" s="31"/>
      <c r="DK22" s="31"/>
      <c r="DL22" s="31"/>
    </row>
    <row r="23" spans="1:116" x14ac:dyDescent="0.25">
      <c r="A23" s="2">
        <v>4</v>
      </c>
      <c r="B23" s="3">
        <v>0.98</v>
      </c>
      <c r="C23" s="61">
        <f t="shared" si="18"/>
        <v>481.10846285082414</v>
      </c>
      <c r="D23" s="58">
        <f t="shared" si="19"/>
        <v>0.12359072537757924</v>
      </c>
      <c r="E23" s="58">
        <f t="shared" si="16"/>
        <v>0.60072325037226126</v>
      </c>
      <c r="F23" s="58">
        <f t="shared" si="16"/>
        <v>0.27568602425015953</v>
      </c>
      <c r="G23" s="68">
        <f t="shared" si="22"/>
        <v>6.4999707454906979</v>
      </c>
      <c r="H23" s="68">
        <f t="shared" si="22"/>
        <v>12.497565293457361</v>
      </c>
      <c r="J23" s="2">
        <v>4</v>
      </c>
      <c r="K23" s="3">
        <v>0.98</v>
      </c>
      <c r="L23" s="61">
        <f>AS41</f>
        <v>441.59466106008153</v>
      </c>
      <c r="M23" s="58">
        <f>AU41</f>
        <v>0.13316315677515422</v>
      </c>
      <c r="N23" s="58">
        <f t="shared" si="17"/>
        <v>0.60072325037226126</v>
      </c>
      <c r="O23" s="58">
        <f t="shared" si="17"/>
        <v>0.26611359285258457</v>
      </c>
      <c r="P23" s="68">
        <f t="shared" si="23"/>
        <v>6.55556865989033</v>
      </c>
      <c r="Q23" s="68">
        <f t="shared" si="23"/>
        <v>12.836336761173284</v>
      </c>
      <c r="R23" s="64">
        <f t="shared" si="20"/>
        <v>-8.2130756039089939E-2</v>
      </c>
      <c r="S23" s="64">
        <f t="shared" si="20"/>
        <v>7.7452667814113557E-2</v>
      </c>
      <c r="T23" s="64">
        <f t="shared" si="21"/>
        <v>8.5535637892220871E-3</v>
      </c>
      <c r="U23" s="64">
        <f t="shared" si="21"/>
        <v>2.7106997223953187E-2</v>
      </c>
      <c r="V23" s="9" t="s">
        <v>29</v>
      </c>
      <c r="W23" s="23">
        <v>1</v>
      </c>
      <c r="X23" s="24" t="s">
        <v>40</v>
      </c>
      <c r="Y23" s="32">
        <v>2829.3382809675904</v>
      </c>
      <c r="Z23" s="33">
        <v>803.64524031907411</v>
      </c>
      <c r="AA23" s="33">
        <v>12852.069272272724</v>
      </c>
      <c r="AB23" s="34">
        <v>15681.407553240264</v>
      </c>
      <c r="AC23" s="35">
        <v>851.30471397590122</v>
      </c>
      <c r="AD23" s="35">
        <v>556.46053566568844</v>
      </c>
      <c r="AE23" s="36">
        <v>5.133043970560483E-2</v>
      </c>
      <c r="AF23" s="36">
        <v>0.85261370069824494</v>
      </c>
      <c r="AG23" s="36">
        <v>9.605585959615022E-2</v>
      </c>
      <c r="AH23" s="37">
        <v>6.970622405271536</v>
      </c>
      <c r="AI23" s="37">
        <v>13.822364338956284</v>
      </c>
      <c r="AJ23" s="37">
        <v>7.4298915794005751</v>
      </c>
      <c r="AL23" s="9" t="s">
        <v>29</v>
      </c>
      <c r="AM23" s="23">
        <v>1</v>
      </c>
      <c r="AN23" s="24" t="s">
        <v>40</v>
      </c>
      <c r="AO23" s="32">
        <v>2829.0197039205968</v>
      </c>
      <c r="AP23" s="33">
        <v>720.11710934089831</v>
      </c>
      <c r="AQ23" s="33">
        <v>11329.863157649244</v>
      </c>
      <c r="AR23" s="34">
        <v>14158.882861569864</v>
      </c>
      <c r="AS23" s="35">
        <v>666.55035835421654</v>
      </c>
      <c r="AT23" s="35">
        <v>422.96516626767698</v>
      </c>
      <c r="AU23" s="36">
        <v>5.7935459520664277E-2</v>
      </c>
      <c r="AV23" s="36">
        <v>0.85261370069824494</v>
      </c>
      <c r="AW23" s="36">
        <v>8.9450839781090766E-2</v>
      </c>
      <c r="AX23" s="37">
        <v>7.9830970674696458</v>
      </c>
      <c r="AY23" s="37">
        <v>15.003761574193726</v>
      </c>
      <c r="AZ23" s="37">
        <v>8.2846566331929026</v>
      </c>
      <c r="BB23" s="9" t="s">
        <v>29</v>
      </c>
      <c r="BC23" s="23">
        <v>1</v>
      </c>
      <c r="BD23" s="24" t="s">
        <v>40</v>
      </c>
      <c r="BE23" s="32" t="e">
        <v>#VALUE!</v>
      </c>
      <c r="BF23" s="33" t="s">
        <v>61</v>
      </c>
      <c r="BG23" s="33" t="s">
        <v>61</v>
      </c>
      <c r="BH23" s="34" t="s">
        <v>61</v>
      </c>
      <c r="BI23" s="35" t="s">
        <v>61</v>
      </c>
      <c r="BJ23" s="35" t="e">
        <v>#VALUE!</v>
      </c>
      <c r="BK23" s="36">
        <v>0</v>
      </c>
      <c r="BL23" s="36">
        <v>0</v>
      </c>
      <c r="BM23" s="36">
        <v>0</v>
      </c>
      <c r="BN23" s="37" t="e">
        <v>#VALUE!</v>
      </c>
      <c r="BO23" s="37" t="s">
        <v>61</v>
      </c>
      <c r="BP23" s="37" t="s">
        <v>61</v>
      </c>
      <c r="BR23" s="9" t="s">
        <v>29</v>
      </c>
      <c r="BS23" s="23">
        <v>1</v>
      </c>
      <c r="BT23" s="24" t="s">
        <v>40</v>
      </c>
      <c r="BU23" s="32" t="e">
        <v>#VALUE!</v>
      </c>
      <c r="BV23" s="33" t="s">
        <v>61</v>
      </c>
      <c r="BW23" s="33" t="s">
        <v>61</v>
      </c>
      <c r="BX23" s="34" t="s">
        <v>61</v>
      </c>
      <c r="BY23" s="35" t="s">
        <v>61</v>
      </c>
      <c r="BZ23" s="35" t="e">
        <v>#VALUE!</v>
      </c>
      <c r="CA23" s="36">
        <v>0</v>
      </c>
      <c r="CB23" s="36">
        <v>0</v>
      </c>
      <c r="CC23" s="36">
        <v>0</v>
      </c>
      <c r="CD23" s="37" t="e">
        <v>#VALUE!</v>
      </c>
      <c r="CE23" s="37" t="s">
        <v>61</v>
      </c>
      <c r="CF23" s="37" t="s">
        <v>61</v>
      </c>
      <c r="CH23" s="9"/>
      <c r="CI23" s="23"/>
      <c r="CJ23" s="24"/>
      <c r="CK23" s="32"/>
      <c r="CL23" s="33"/>
      <c r="CM23" s="33"/>
      <c r="CN23" s="34"/>
      <c r="CO23" s="35"/>
      <c r="CP23" s="35"/>
      <c r="CQ23" s="36"/>
      <c r="CR23" s="36"/>
      <c r="CS23" s="36"/>
      <c r="CT23" s="37"/>
      <c r="CU23" s="37"/>
      <c r="CV23" s="37"/>
      <c r="CX23" s="9" t="s">
        <v>29</v>
      </c>
      <c r="CY23" s="23">
        <v>1</v>
      </c>
      <c r="CZ23" s="24" t="s">
        <v>40</v>
      </c>
      <c r="DA23" s="32" t="e">
        <v>#VALUE!</v>
      </c>
      <c r="DB23" s="33" t="s">
        <v>61</v>
      </c>
      <c r="DC23" s="33" t="s">
        <v>61</v>
      </c>
      <c r="DD23" s="34" t="s">
        <v>61</v>
      </c>
      <c r="DE23" s="35" t="s">
        <v>61</v>
      </c>
      <c r="DF23" s="35" t="e">
        <v>#VALUE!</v>
      </c>
      <c r="DG23" s="36">
        <v>0</v>
      </c>
      <c r="DH23" s="36">
        <v>0</v>
      </c>
      <c r="DI23" s="36">
        <v>0</v>
      </c>
      <c r="DJ23" s="37" t="e">
        <v>#VALUE!</v>
      </c>
      <c r="DK23" s="37" t="s">
        <v>61</v>
      </c>
      <c r="DL23" s="37" t="s">
        <v>61</v>
      </c>
    </row>
    <row r="24" spans="1:116" x14ac:dyDescent="0.25">
      <c r="V24" s="9" t="s">
        <v>29</v>
      </c>
      <c r="W24" s="23">
        <v>2</v>
      </c>
      <c r="X24" s="24" t="s">
        <v>41</v>
      </c>
      <c r="Y24" s="32">
        <v>2865.0252066547127</v>
      </c>
      <c r="Z24" s="33">
        <v>791.91124044856747</v>
      </c>
      <c r="AA24" s="33">
        <v>12669.870862784133</v>
      </c>
      <c r="AB24" s="34">
        <v>15534.896069438842</v>
      </c>
      <c r="AC24" s="35">
        <v>757.91474798335537</v>
      </c>
      <c r="AD24" s="35">
        <v>702.97201946710993</v>
      </c>
      <c r="AE24" s="36">
        <v>4.812228722400453E-2</v>
      </c>
      <c r="AF24" s="36">
        <v>0.78996036988110963</v>
      </c>
      <c r="AG24" s="36">
        <v>0.16191734289488582</v>
      </c>
      <c r="AH24" s="37">
        <v>6.3768468373689178</v>
      </c>
      <c r="AI24" s="37">
        <v>9.6617243422543737</v>
      </c>
      <c r="AJ24" s="37">
        <v>4.5513968893853622</v>
      </c>
      <c r="AL24" s="9" t="s">
        <v>29</v>
      </c>
      <c r="AM24" s="23">
        <v>2</v>
      </c>
      <c r="AN24" s="24" t="s">
        <v>41</v>
      </c>
      <c r="AO24" s="32">
        <v>2865.1213098126705</v>
      </c>
      <c r="AP24" s="33">
        <v>709.60216862629488</v>
      </c>
      <c r="AQ24" s="33">
        <v>11168.760645345978</v>
      </c>
      <c r="AR24" s="34">
        <v>14033.881955158648</v>
      </c>
      <c r="AS24" s="35">
        <v>607.08191474481964</v>
      </c>
      <c r="AT24" s="35">
        <v>547.9660726788934</v>
      </c>
      <c r="AU24" s="36">
        <v>5.6237025853934704E-2</v>
      </c>
      <c r="AV24" s="36">
        <v>0.78996036988110963</v>
      </c>
      <c r="AW24" s="36">
        <v>0.15380260426495565</v>
      </c>
      <c r="AX24" s="37">
        <v>7.279881577908947</v>
      </c>
      <c r="AY24" s="37">
        <v>10.364072294814898</v>
      </c>
      <c r="AZ24" s="37">
        <v>5.0890620884222466</v>
      </c>
      <c r="BB24" s="9" t="s">
        <v>29</v>
      </c>
      <c r="BC24" s="23">
        <v>2</v>
      </c>
      <c r="BD24" s="24" t="s">
        <v>41</v>
      </c>
      <c r="BE24" s="32" t="e">
        <v>#VALUE!</v>
      </c>
      <c r="BF24" s="33" t="s">
        <v>61</v>
      </c>
      <c r="BG24" s="33" t="s">
        <v>61</v>
      </c>
      <c r="BH24" s="34" t="s">
        <v>61</v>
      </c>
      <c r="BI24" s="35" t="s">
        <v>61</v>
      </c>
      <c r="BJ24" s="35" t="e">
        <v>#VALUE!</v>
      </c>
      <c r="BK24" s="36">
        <v>0</v>
      </c>
      <c r="BL24" s="36">
        <v>0</v>
      </c>
      <c r="BM24" s="36">
        <v>0</v>
      </c>
      <c r="BN24" s="37" t="e">
        <v>#VALUE!</v>
      </c>
      <c r="BO24" s="37" t="s">
        <v>61</v>
      </c>
      <c r="BP24" s="37" t="s">
        <v>61</v>
      </c>
      <c r="BR24" s="9" t="s">
        <v>29</v>
      </c>
      <c r="BS24" s="23">
        <v>2</v>
      </c>
      <c r="BT24" s="24" t="s">
        <v>41</v>
      </c>
      <c r="BU24" s="32" t="e">
        <v>#VALUE!</v>
      </c>
      <c r="BV24" s="33" t="s">
        <v>61</v>
      </c>
      <c r="BW24" s="33" t="s">
        <v>61</v>
      </c>
      <c r="BX24" s="34" t="s">
        <v>61</v>
      </c>
      <c r="BY24" s="35" t="s">
        <v>61</v>
      </c>
      <c r="BZ24" s="35" t="e">
        <v>#VALUE!</v>
      </c>
      <c r="CA24" s="36">
        <v>0</v>
      </c>
      <c r="CB24" s="36">
        <v>0</v>
      </c>
      <c r="CC24" s="36">
        <v>0</v>
      </c>
      <c r="CD24" s="37" t="e">
        <v>#VALUE!</v>
      </c>
      <c r="CE24" s="37" t="s">
        <v>61</v>
      </c>
      <c r="CF24" s="37" t="s">
        <v>61</v>
      </c>
      <c r="CH24" s="9"/>
      <c r="CI24" s="23"/>
      <c r="CJ24" s="24"/>
      <c r="CK24" s="32"/>
      <c r="CL24" s="33"/>
      <c r="CM24" s="33"/>
      <c r="CN24" s="34"/>
      <c r="CO24" s="35"/>
      <c r="CP24" s="35"/>
      <c r="CQ24" s="36"/>
      <c r="CR24" s="36"/>
      <c r="CS24" s="36"/>
      <c r="CT24" s="37"/>
      <c r="CU24" s="37"/>
      <c r="CV24" s="37"/>
      <c r="CX24" s="9" t="s">
        <v>29</v>
      </c>
      <c r="CY24" s="23">
        <v>2</v>
      </c>
      <c r="CZ24" s="24" t="s">
        <v>41</v>
      </c>
      <c r="DA24" s="32" t="e">
        <v>#VALUE!</v>
      </c>
      <c r="DB24" s="33" t="s">
        <v>61</v>
      </c>
      <c r="DC24" s="33" t="s">
        <v>61</v>
      </c>
      <c r="DD24" s="34" t="s">
        <v>61</v>
      </c>
      <c r="DE24" s="35" t="s">
        <v>61</v>
      </c>
      <c r="DF24" s="35" t="e">
        <v>#VALUE!</v>
      </c>
      <c r="DG24" s="36">
        <v>0</v>
      </c>
      <c r="DH24" s="36">
        <v>0</v>
      </c>
      <c r="DI24" s="36">
        <v>0</v>
      </c>
      <c r="DJ24" s="37" t="e">
        <v>#VALUE!</v>
      </c>
      <c r="DK24" s="37" t="s">
        <v>61</v>
      </c>
      <c r="DL24" s="37" t="s">
        <v>61</v>
      </c>
    </row>
    <row r="25" spans="1:116" x14ac:dyDescent="0.25">
      <c r="A25" s="1" t="s">
        <v>59</v>
      </c>
      <c r="B25" s="1" t="s">
        <v>60</v>
      </c>
      <c r="J25" s="1" t="s">
        <v>59</v>
      </c>
      <c r="K25" s="1" t="s">
        <v>60</v>
      </c>
      <c r="R25">
        <v>-0.5</v>
      </c>
      <c r="S25">
        <v>0.5</v>
      </c>
      <c r="V25" s="9" t="s">
        <v>29</v>
      </c>
      <c r="W25" s="23">
        <v>3</v>
      </c>
      <c r="X25" s="24" t="s">
        <v>42</v>
      </c>
      <c r="Y25" s="32">
        <v>2964.4117369410892</v>
      </c>
      <c r="Z25" s="33">
        <v>774.84674732493454</v>
      </c>
      <c r="AA25" s="33">
        <v>12405.113082648963</v>
      </c>
      <c r="AB25" s="34">
        <v>15369.524819589979</v>
      </c>
      <c r="AC25" s="35">
        <v>566.60630165956775</v>
      </c>
      <c r="AD25" s="35">
        <v>868.34326931597388</v>
      </c>
      <c r="AE25" s="36">
        <v>7.7750518965842605E-2</v>
      </c>
      <c r="AF25" s="36">
        <v>0.58595961502170224</v>
      </c>
      <c r="AG25" s="36">
        <v>0.3362898660124552</v>
      </c>
      <c r="AH25" s="37">
        <v>6.2772719843100324</v>
      </c>
      <c r="AI25" s="37">
        <v>8.9158644863793253</v>
      </c>
      <c r="AJ25" s="37">
        <v>6.585736936602494</v>
      </c>
      <c r="AL25" s="9" t="s">
        <v>29</v>
      </c>
      <c r="AM25" s="23">
        <v>3</v>
      </c>
      <c r="AN25" s="24" t="s">
        <v>42</v>
      </c>
      <c r="AO25" s="32">
        <v>2964.6651813122417</v>
      </c>
      <c r="AP25" s="33">
        <v>694.30828646814984</v>
      </c>
      <c r="AQ25" s="33">
        <v>10933.865988975416</v>
      </c>
      <c r="AR25" s="34">
        <v>13898.531170287641</v>
      </c>
      <c r="AS25" s="35">
        <v>458.48658344922649</v>
      </c>
      <c r="AT25" s="35">
        <v>683.31685754990031</v>
      </c>
      <c r="AU25" s="36">
        <v>9.73768635591621E-2</v>
      </c>
      <c r="AV25" s="36">
        <v>0.58595961502170224</v>
      </c>
      <c r="AW25" s="36">
        <v>0.31666352141913567</v>
      </c>
      <c r="AX25" s="37">
        <v>7.1383412263529049</v>
      </c>
      <c r="AY25" s="37">
        <v>9.6817588970374562</v>
      </c>
      <c r="AZ25" s="37">
        <v>7.3804709132301394</v>
      </c>
      <c r="BB25" s="9" t="s">
        <v>29</v>
      </c>
      <c r="BC25" s="23">
        <v>3</v>
      </c>
      <c r="BD25" s="24" t="s">
        <v>42</v>
      </c>
      <c r="BE25" s="32" t="e">
        <v>#VALUE!</v>
      </c>
      <c r="BF25" s="33" t="s">
        <v>61</v>
      </c>
      <c r="BG25" s="33" t="s">
        <v>61</v>
      </c>
      <c r="BH25" s="34" t="s">
        <v>61</v>
      </c>
      <c r="BI25" s="35" t="s">
        <v>61</v>
      </c>
      <c r="BJ25" s="35" t="e">
        <v>#VALUE!</v>
      </c>
      <c r="BK25" s="36">
        <v>0</v>
      </c>
      <c r="BL25" s="36">
        <v>0</v>
      </c>
      <c r="BM25" s="36">
        <v>0</v>
      </c>
      <c r="BN25" s="37" t="e">
        <v>#VALUE!</v>
      </c>
      <c r="BO25" s="37" t="s">
        <v>61</v>
      </c>
      <c r="BP25" s="37" t="s">
        <v>61</v>
      </c>
      <c r="BR25" s="9" t="s">
        <v>29</v>
      </c>
      <c r="BS25" s="23">
        <v>3</v>
      </c>
      <c r="BT25" s="24" t="s">
        <v>42</v>
      </c>
      <c r="BU25" s="32" t="e">
        <v>#VALUE!</v>
      </c>
      <c r="BV25" s="33" t="s">
        <v>61</v>
      </c>
      <c r="BW25" s="33" t="s">
        <v>61</v>
      </c>
      <c r="BX25" s="34" t="s">
        <v>61</v>
      </c>
      <c r="BY25" s="35" t="s">
        <v>61</v>
      </c>
      <c r="BZ25" s="35" t="e">
        <v>#VALUE!</v>
      </c>
      <c r="CA25" s="36">
        <v>0</v>
      </c>
      <c r="CB25" s="36">
        <v>0</v>
      </c>
      <c r="CC25" s="36">
        <v>0</v>
      </c>
      <c r="CD25" s="37" t="e">
        <v>#VALUE!</v>
      </c>
      <c r="CE25" s="37" t="s">
        <v>61</v>
      </c>
      <c r="CF25" s="37" t="s">
        <v>61</v>
      </c>
      <c r="CH25" s="9"/>
      <c r="CI25" s="23"/>
      <c r="CJ25" s="24"/>
      <c r="CK25" s="32"/>
      <c r="CL25" s="33"/>
      <c r="CM25" s="33"/>
      <c r="CN25" s="34"/>
      <c r="CO25" s="35"/>
      <c r="CP25" s="35"/>
      <c r="CQ25" s="36"/>
      <c r="CR25" s="36"/>
      <c r="CS25" s="36"/>
      <c r="CT25" s="37"/>
      <c r="CU25" s="37"/>
      <c r="CV25" s="37"/>
      <c r="CX25" s="9" t="s">
        <v>29</v>
      </c>
      <c r="CY25" s="23">
        <v>3</v>
      </c>
      <c r="CZ25" s="24" t="s">
        <v>42</v>
      </c>
      <c r="DA25" s="32" t="e">
        <v>#VALUE!</v>
      </c>
      <c r="DB25" s="33" t="s">
        <v>61</v>
      </c>
      <c r="DC25" s="33" t="s">
        <v>61</v>
      </c>
      <c r="DD25" s="34" t="s">
        <v>61</v>
      </c>
      <c r="DE25" s="35" t="s">
        <v>61</v>
      </c>
      <c r="DF25" s="35" t="e">
        <v>#VALUE!</v>
      </c>
      <c r="DG25" s="36">
        <v>0</v>
      </c>
      <c r="DH25" s="36">
        <v>0</v>
      </c>
      <c r="DI25" s="36">
        <v>0</v>
      </c>
      <c r="DJ25" s="37" t="e">
        <v>#VALUE!</v>
      </c>
      <c r="DK25" s="37" t="s">
        <v>61</v>
      </c>
      <c r="DL25" s="37" t="s">
        <v>61</v>
      </c>
    </row>
    <row r="26" spans="1:116" x14ac:dyDescent="0.25">
      <c r="A26" s="65">
        <v>2015</v>
      </c>
      <c r="B26" s="65">
        <f>$B$2</f>
        <v>65</v>
      </c>
      <c r="J26" s="65">
        <v>2016</v>
      </c>
      <c r="K26" s="65">
        <f>$B$2</f>
        <v>65</v>
      </c>
      <c r="V26" s="19" t="s">
        <v>29</v>
      </c>
      <c r="W26" s="38">
        <v>4</v>
      </c>
      <c r="X26" s="39" t="s">
        <v>43</v>
      </c>
      <c r="Y26" s="40">
        <v>3073.9220732754902</v>
      </c>
      <c r="Z26" s="41">
        <v>760.30642512279678</v>
      </c>
      <c r="AA26" s="41">
        <v>12164.219006248612</v>
      </c>
      <c r="AB26" s="42">
        <v>15238.141079524103</v>
      </c>
      <c r="AC26" s="43">
        <v>454.20002115396841</v>
      </c>
      <c r="AD26" s="35">
        <v>999.72700938184971</v>
      </c>
      <c r="AE26" s="44">
        <v>0.22381581430458578</v>
      </c>
      <c r="AF26" s="44">
        <v>0.19928288356293641</v>
      </c>
      <c r="AG26" s="44">
        <v>0.57690130213247781</v>
      </c>
      <c r="AH26" s="45">
        <v>6.4441924806595923</v>
      </c>
      <c r="AI26" s="45">
        <v>12.136833088438172</v>
      </c>
      <c r="AJ26" s="45">
        <v>9.2220202333707153</v>
      </c>
      <c r="AL26" s="19" t="s">
        <v>29</v>
      </c>
      <c r="AM26" s="38">
        <v>4</v>
      </c>
      <c r="AN26" s="39" t="s">
        <v>43</v>
      </c>
      <c r="AO26" s="40">
        <v>3073.4701211765855</v>
      </c>
      <c r="AP26" s="41">
        <v>681.47168142314354</v>
      </c>
      <c r="AQ26" s="41">
        <v>10724.211100964636</v>
      </c>
      <c r="AR26" s="42">
        <v>13797.681222141251</v>
      </c>
      <c r="AS26" s="43">
        <v>360.90404538218496</v>
      </c>
      <c r="AT26" s="35">
        <v>784.16680569628988</v>
      </c>
      <c r="AU26" s="44">
        <v>0.27571239856576713</v>
      </c>
      <c r="AV26" s="44">
        <v>0.19928288356293641</v>
      </c>
      <c r="AW26" s="44">
        <v>0.52500471787129643</v>
      </c>
      <c r="AX26" s="45">
        <v>7.3169256164039629</v>
      </c>
      <c r="AY26" s="45">
        <v>13.624932321652782</v>
      </c>
      <c r="AZ26" s="45">
        <v>10.372755954340391</v>
      </c>
      <c r="BB26" s="19" t="s">
        <v>29</v>
      </c>
      <c r="BC26" s="38">
        <v>4</v>
      </c>
      <c r="BD26" s="39" t="s">
        <v>43</v>
      </c>
      <c r="BE26" s="40" t="e">
        <v>#VALUE!</v>
      </c>
      <c r="BF26" s="41" t="s">
        <v>61</v>
      </c>
      <c r="BG26" s="41" t="s">
        <v>61</v>
      </c>
      <c r="BH26" s="42" t="s">
        <v>61</v>
      </c>
      <c r="BI26" s="43" t="s">
        <v>61</v>
      </c>
      <c r="BJ26" s="35" t="e">
        <v>#VALUE!</v>
      </c>
      <c r="BK26" s="44">
        <v>0</v>
      </c>
      <c r="BL26" s="44">
        <v>0</v>
      </c>
      <c r="BM26" s="44">
        <v>0</v>
      </c>
      <c r="BN26" s="45" t="e">
        <v>#VALUE!</v>
      </c>
      <c r="BO26" s="45" t="s">
        <v>61</v>
      </c>
      <c r="BP26" s="45" t="s">
        <v>61</v>
      </c>
      <c r="BR26" s="19" t="s">
        <v>29</v>
      </c>
      <c r="BS26" s="38">
        <v>4</v>
      </c>
      <c r="BT26" s="39" t="s">
        <v>43</v>
      </c>
      <c r="BU26" s="40" t="e">
        <v>#VALUE!</v>
      </c>
      <c r="BV26" s="41" t="s">
        <v>61</v>
      </c>
      <c r="BW26" s="41" t="s">
        <v>61</v>
      </c>
      <c r="BX26" s="42" t="s">
        <v>61</v>
      </c>
      <c r="BY26" s="43" t="s">
        <v>61</v>
      </c>
      <c r="BZ26" s="35" t="e">
        <v>#VALUE!</v>
      </c>
      <c r="CA26" s="44">
        <v>0</v>
      </c>
      <c r="CB26" s="44">
        <v>0</v>
      </c>
      <c r="CC26" s="44">
        <v>0</v>
      </c>
      <c r="CD26" s="45" t="e">
        <v>#VALUE!</v>
      </c>
      <c r="CE26" s="45" t="s">
        <v>61</v>
      </c>
      <c r="CF26" s="45" t="s">
        <v>61</v>
      </c>
      <c r="CH26" s="19"/>
      <c r="CI26" s="38"/>
      <c r="CJ26" s="39"/>
      <c r="CK26" s="40"/>
      <c r="CL26" s="41"/>
      <c r="CM26" s="41"/>
      <c r="CN26" s="42"/>
      <c r="CO26" s="43"/>
      <c r="CP26" s="35"/>
      <c r="CQ26" s="44"/>
      <c r="CR26" s="44"/>
      <c r="CS26" s="44"/>
      <c r="CT26" s="45"/>
      <c r="CU26" s="45"/>
      <c r="CV26" s="45"/>
      <c r="CX26" s="19" t="s">
        <v>29</v>
      </c>
      <c r="CY26" s="38">
        <v>4</v>
      </c>
      <c r="CZ26" s="39" t="s">
        <v>43</v>
      </c>
      <c r="DA26" s="40" t="e">
        <v>#VALUE!</v>
      </c>
      <c r="DB26" s="41" t="s">
        <v>61</v>
      </c>
      <c r="DC26" s="41" t="s">
        <v>61</v>
      </c>
      <c r="DD26" s="42" t="s">
        <v>61</v>
      </c>
      <c r="DE26" s="43" t="s">
        <v>61</v>
      </c>
      <c r="DF26" s="35" t="e">
        <v>#VALUE!</v>
      </c>
      <c r="DG26" s="44">
        <v>0</v>
      </c>
      <c r="DH26" s="44">
        <v>0</v>
      </c>
      <c r="DI26" s="44">
        <v>0</v>
      </c>
      <c r="DJ26" s="45" t="e">
        <v>#VALUE!</v>
      </c>
      <c r="DK26" s="45" t="s">
        <v>61</v>
      </c>
      <c r="DL26" s="45" t="s">
        <v>61</v>
      </c>
    </row>
    <row r="27" spans="1:11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  <c r="AL27" s="9" t="s">
        <v>31</v>
      </c>
      <c r="AM27" s="23">
        <v>0</v>
      </c>
      <c r="AN27" s="24" t="s">
        <v>44</v>
      </c>
      <c r="AO27" s="25">
        <v>1558.3676603654662</v>
      </c>
      <c r="AP27" s="26">
        <v>843.64470876952373</v>
      </c>
      <c r="AQ27" s="26">
        <v>13169.123314473365</v>
      </c>
      <c r="AR27" s="27">
        <v>14727.490974838809</v>
      </c>
      <c r="AS27" s="28" t="s">
        <v>30</v>
      </c>
      <c r="AT27" s="28" t="s">
        <v>30</v>
      </c>
      <c r="AU27" s="29" t="s">
        <v>30</v>
      </c>
      <c r="AV27" s="30">
        <v>1</v>
      </c>
      <c r="AW27" s="29" t="s">
        <v>30</v>
      </c>
      <c r="AX27" s="31"/>
      <c r="AY27" s="31"/>
      <c r="AZ27" s="31"/>
      <c r="BB27" s="9" t="s">
        <v>31</v>
      </c>
      <c r="BC27" s="23">
        <v>0</v>
      </c>
      <c r="BD27" s="24" t="s">
        <v>44</v>
      </c>
      <c r="BE27" s="25" t="e">
        <v>#VALUE!</v>
      </c>
      <c r="BF27" s="26" t="s">
        <v>61</v>
      </c>
      <c r="BG27" s="26" t="s">
        <v>61</v>
      </c>
      <c r="BH27" s="27" t="s">
        <v>61</v>
      </c>
      <c r="BI27" s="28" t="s">
        <v>30</v>
      </c>
      <c r="BJ27" s="28" t="s">
        <v>30</v>
      </c>
      <c r="BK27" s="29" t="s">
        <v>30</v>
      </c>
      <c r="BL27" s="30">
        <v>1</v>
      </c>
      <c r="BM27" s="29" t="s">
        <v>30</v>
      </c>
      <c r="BN27" s="31"/>
      <c r="BO27" s="31"/>
      <c r="BP27" s="31"/>
      <c r="BR27" s="9" t="s">
        <v>31</v>
      </c>
      <c r="BS27" s="23">
        <v>0</v>
      </c>
      <c r="BT27" s="24" t="s">
        <v>44</v>
      </c>
      <c r="BU27" s="25" t="e">
        <v>#VALUE!</v>
      </c>
      <c r="BV27" s="26" t="s">
        <v>61</v>
      </c>
      <c r="BW27" s="26" t="s">
        <v>61</v>
      </c>
      <c r="BX27" s="27" t="s">
        <v>61</v>
      </c>
      <c r="BY27" s="28" t="s">
        <v>30</v>
      </c>
      <c r="BZ27" s="28" t="s">
        <v>30</v>
      </c>
      <c r="CA27" s="29" t="s">
        <v>30</v>
      </c>
      <c r="CB27" s="30">
        <v>1</v>
      </c>
      <c r="CC27" s="29" t="s">
        <v>30</v>
      </c>
      <c r="CD27" s="31"/>
      <c r="CE27" s="31"/>
      <c r="CF27" s="31"/>
      <c r="CH27" s="9"/>
      <c r="CI27" s="23"/>
      <c r="CJ27" s="24"/>
      <c r="CK27" s="25"/>
      <c r="CL27" s="26"/>
      <c r="CM27" s="26"/>
      <c r="CN27" s="27"/>
      <c r="CO27" s="28"/>
      <c r="CP27" s="28"/>
      <c r="CQ27" s="29"/>
      <c r="CR27" s="30"/>
      <c r="CS27" s="29"/>
      <c r="CT27" s="31"/>
      <c r="CU27" s="31"/>
      <c r="CV27" s="31"/>
      <c r="CX27" s="9" t="s">
        <v>31</v>
      </c>
      <c r="CY27" s="23">
        <v>0</v>
      </c>
      <c r="CZ27" s="24" t="s">
        <v>44</v>
      </c>
      <c r="DA27" s="25" t="e">
        <v>#VALUE!</v>
      </c>
      <c r="DB27" s="26" t="s">
        <v>61</v>
      </c>
      <c r="DC27" s="26" t="s">
        <v>61</v>
      </c>
      <c r="DD27" s="27" t="s">
        <v>61</v>
      </c>
      <c r="DE27" s="28" t="s">
        <v>30</v>
      </c>
      <c r="DF27" s="28" t="s">
        <v>30</v>
      </c>
      <c r="DG27" s="29" t="s">
        <v>30</v>
      </c>
      <c r="DH27" s="30">
        <v>1</v>
      </c>
      <c r="DI27" s="29" t="s">
        <v>30</v>
      </c>
      <c r="DJ27" s="31"/>
      <c r="DK27" s="31"/>
      <c r="DL27" s="31"/>
    </row>
    <row r="28" spans="1:116" ht="15" customHeight="1" x14ac:dyDescent="0.25">
      <c r="A28" s="160" t="s">
        <v>0</v>
      </c>
      <c r="B28" s="160" t="s">
        <v>1</v>
      </c>
      <c r="C28" s="134" t="s">
        <v>3</v>
      </c>
      <c r="D28" s="134"/>
      <c r="E28" s="134"/>
      <c r="F28" s="134"/>
      <c r="G28" s="159" t="s">
        <v>70</v>
      </c>
      <c r="H28" s="159" t="s">
        <v>72</v>
      </c>
      <c r="J28" s="160" t="s">
        <v>0</v>
      </c>
      <c r="K28" s="160" t="s">
        <v>1</v>
      </c>
      <c r="L28" s="134" t="s">
        <v>3</v>
      </c>
      <c r="M28" s="134"/>
      <c r="N28" s="134"/>
      <c r="O28" s="134"/>
      <c r="P28" s="159" t="s">
        <v>70</v>
      </c>
      <c r="Q28" s="159" t="s">
        <v>72</v>
      </c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  <c r="AL28" s="9" t="s">
        <v>31</v>
      </c>
      <c r="AM28" s="23">
        <v>1</v>
      </c>
      <c r="AN28" s="24" t="s">
        <v>45</v>
      </c>
      <c r="AO28" s="32">
        <v>1710.5867164627625</v>
      </c>
      <c r="AP28" s="33">
        <v>749.4926854435231</v>
      </c>
      <c r="AQ28" s="33">
        <v>11758.831313036349</v>
      </c>
      <c r="AR28" s="34">
        <v>13469.418029499126</v>
      </c>
      <c r="AS28" s="35">
        <v>1208.5193932783466</v>
      </c>
      <c r="AT28" s="35">
        <v>1258.0729453396834</v>
      </c>
      <c r="AU28" s="36">
        <v>5.3186314253283608E-2</v>
      </c>
      <c r="AV28" s="36">
        <v>0.3815469434084644</v>
      </c>
      <c r="AW28" s="36">
        <v>0.56526674233825203</v>
      </c>
      <c r="AX28" s="37">
        <v>1.6167369613528009</v>
      </c>
      <c r="AY28" s="37">
        <v>4.1038662950004268</v>
      </c>
      <c r="AZ28" s="37">
        <v>1.2378025217252171</v>
      </c>
      <c r="BB28" s="9" t="s">
        <v>31</v>
      </c>
      <c r="BC28" s="23">
        <v>1</v>
      </c>
      <c r="BD28" s="24" t="s">
        <v>45</v>
      </c>
      <c r="BE28" s="32" t="e">
        <v>#VALUE!</v>
      </c>
      <c r="BF28" s="33" t="s">
        <v>61</v>
      </c>
      <c r="BG28" s="33" t="s">
        <v>61</v>
      </c>
      <c r="BH28" s="34" t="s">
        <v>61</v>
      </c>
      <c r="BI28" s="35" t="s">
        <v>61</v>
      </c>
      <c r="BJ28" s="35" t="e">
        <v>#VALUE!</v>
      </c>
      <c r="BK28" s="36">
        <v>0</v>
      </c>
      <c r="BL28" s="36">
        <v>0</v>
      </c>
      <c r="BM28" s="36">
        <v>0</v>
      </c>
      <c r="BN28" s="37" t="e">
        <v>#VALUE!</v>
      </c>
      <c r="BO28" s="37" t="s">
        <v>61</v>
      </c>
      <c r="BP28" s="37" t="s">
        <v>61</v>
      </c>
      <c r="BR28" s="9" t="s">
        <v>31</v>
      </c>
      <c r="BS28" s="23">
        <v>1</v>
      </c>
      <c r="BT28" s="24" t="s">
        <v>45</v>
      </c>
      <c r="BU28" s="32" t="e">
        <v>#VALUE!</v>
      </c>
      <c r="BV28" s="33" t="s">
        <v>61</v>
      </c>
      <c r="BW28" s="33" t="s">
        <v>61</v>
      </c>
      <c r="BX28" s="34" t="s">
        <v>61</v>
      </c>
      <c r="BY28" s="35" t="s">
        <v>61</v>
      </c>
      <c r="BZ28" s="35" t="e">
        <v>#VALUE!</v>
      </c>
      <c r="CA28" s="36">
        <v>0</v>
      </c>
      <c r="CB28" s="36">
        <v>0</v>
      </c>
      <c r="CC28" s="36">
        <v>0</v>
      </c>
      <c r="CD28" s="37" t="e">
        <v>#VALUE!</v>
      </c>
      <c r="CE28" s="37" t="s">
        <v>61</v>
      </c>
      <c r="CF28" s="37" t="s">
        <v>61</v>
      </c>
      <c r="CH28" s="9"/>
      <c r="CI28" s="23"/>
      <c r="CJ28" s="24"/>
      <c r="CK28" s="32"/>
      <c r="CL28" s="33"/>
      <c r="CM28" s="33"/>
      <c r="CN28" s="34"/>
      <c r="CO28" s="35"/>
      <c r="CP28" s="35"/>
      <c r="CQ28" s="36"/>
      <c r="CR28" s="36"/>
      <c r="CS28" s="36"/>
      <c r="CT28" s="37"/>
      <c r="CU28" s="37"/>
      <c r="CV28" s="37"/>
      <c r="CX28" s="9" t="s">
        <v>31</v>
      </c>
      <c r="CY28" s="23">
        <v>1</v>
      </c>
      <c r="CZ28" s="24" t="s">
        <v>45</v>
      </c>
      <c r="DA28" s="32" t="e">
        <v>#VALUE!</v>
      </c>
      <c r="DB28" s="33" t="s">
        <v>61</v>
      </c>
      <c r="DC28" s="33" t="s">
        <v>61</v>
      </c>
      <c r="DD28" s="34" t="s">
        <v>61</v>
      </c>
      <c r="DE28" s="35" t="s">
        <v>61</v>
      </c>
      <c r="DF28" s="35" t="e">
        <v>#VALUE!</v>
      </c>
      <c r="DG28" s="36">
        <v>0</v>
      </c>
      <c r="DH28" s="36">
        <v>0</v>
      </c>
      <c r="DI28" s="36">
        <v>0</v>
      </c>
      <c r="DJ28" s="37" t="e">
        <v>#VALUE!</v>
      </c>
      <c r="DK28" s="37" t="s">
        <v>61</v>
      </c>
      <c r="DL28" s="37" t="s">
        <v>61</v>
      </c>
    </row>
    <row r="29" spans="1:116" ht="15" customHeight="1" x14ac:dyDescent="0.25">
      <c r="A29" s="160"/>
      <c r="B29" s="160"/>
      <c r="C29" s="60" t="s">
        <v>2</v>
      </c>
      <c r="D29" s="57" t="s">
        <v>63</v>
      </c>
      <c r="E29" s="57" t="s">
        <v>85</v>
      </c>
      <c r="F29" s="57" t="s">
        <v>86</v>
      </c>
      <c r="G29" s="159"/>
      <c r="H29" s="159"/>
      <c r="J29" s="160"/>
      <c r="K29" s="160"/>
      <c r="L29" s="60" t="s">
        <v>2</v>
      </c>
      <c r="M29" s="57" t="s">
        <v>63</v>
      </c>
      <c r="N29" s="57" t="s">
        <v>85</v>
      </c>
      <c r="O29" s="57" t="s">
        <v>86</v>
      </c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  <c r="AL29" s="9" t="s">
        <v>31</v>
      </c>
      <c r="AM29" s="23">
        <v>2</v>
      </c>
      <c r="AN29" s="24" t="s">
        <v>46</v>
      </c>
      <c r="AO29" s="32">
        <v>1843.3865645052147</v>
      </c>
      <c r="AP29" s="33">
        <v>728.73790254347205</v>
      </c>
      <c r="AQ29" s="33">
        <v>11442.557089704718</v>
      </c>
      <c r="AR29" s="34">
        <v>13285.943654209952</v>
      </c>
      <c r="AS29" s="35">
        <v>1154.975684637496</v>
      </c>
      <c r="AT29" s="35">
        <v>1441.5473206288571</v>
      </c>
      <c r="AU29" s="36">
        <v>0.10264310037295281</v>
      </c>
      <c r="AV29" s="36">
        <v>0.23171720447543376</v>
      </c>
      <c r="AW29" s="36">
        <v>0.66563969515161348</v>
      </c>
      <c r="AX29" s="37">
        <v>2.4804353501831895</v>
      </c>
      <c r="AY29" s="37">
        <v>6.6932997580356659</v>
      </c>
      <c r="AZ29" s="37">
        <v>3.3014605332484486</v>
      </c>
      <c r="BB29" s="9" t="s">
        <v>31</v>
      </c>
      <c r="BC29" s="23">
        <v>2</v>
      </c>
      <c r="BD29" s="24" t="s">
        <v>46</v>
      </c>
      <c r="BE29" s="32" t="e">
        <v>#VALUE!</v>
      </c>
      <c r="BF29" s="33" t="s">
        <v>61</v>
      </c>
      <c r="BG29" s="33" t="s">
        <v>61</v>
      </c>
      <c r="BH29" s="34" t="s">
        <v>61</v>
      </c>
      <c r="BI29" s="35" t="s">
        <v>61</v>
      </c>
      <c r="BJ29" s="35" t="e">
        <v>#VALUE!</v>
      </c>
      <c r="BK29" s="36">
        <v>0</v>
      </c>
      <c r="BL29" s="36">
        <v>0</v>
      </c>
      <c r="BM29" s="36">
        <v>0</v>
      </c>
      <c r="BN29" s="37" t="e">
        <v>#VALUE!</v>
      </c>
      <c r="BO29" s="37" t="s">
        <v>61</v>
      </c>
      <c r="BP29" s="37" t="s">
        <v>61</v>
      </c>
      <c r="BR29" s="9" t="s">
        <v>31</v>
      </c>
      <c r="BS29" s="23">
        <v>2</v>
      </c>
      <c r="BT29" s="24" t="s">
        <v>46</v>
      </c>
      <c r="BU29" s="32" t="e">
        <v>#VALUE!</v>
      </c>
      <c r="BV29" s="33" t="s">
        <v>61</v>
      </c>
      <c r="BW29" s="33" t="s">
        <v>61</v>
      </c>
      <c r="BX29" s="34" t="s">
        <v>61</v>
      </c>
      <c r="BY29" s="35" t="s">
        <v>61</v>
      </c>
      <c r="BZ29" s="35" t="e">
        <v>#VALUE!</v>
      </c>
      <c r="CA29" s="36">
        <v>0</v>
      </c>
      <c r="CB29" s="36">
        <v>0</v>
      </c>
      <c r="CC29" s="36">
        <v>0</v>
      </c>
      <c r="CD29" s="37" t="e">
        <v>#VALUE!</v>
      </c>
      <c r="CE29" s="37" t="s">
        <v>61</v>
      </c>
      <c r="CF29" s="37" t="s">
        <v>61</v>
      </c>
      <c r="CH29" s="9"/>
      <c r="CI29" s="23"/>
      <c r="CJ29" s="24"/>
      <c r="CK29" s="32"/>
      <c r="CL29" s="33"/>
      <c r="CM29" s="33"/>
      <c r="CN29" s="34"/>
      <c r="CO29" s="35"/>
      <c r="CP29" s="35"/>
      <c r="CQ29" s="36"/>
      <c r="CR29" s="36"/>
      <c r="CS29" s="36"/>
      <c r="CT29" s="37"/>
      <c r="CU29" s="37"/>
      <c r="CV29" s="37"/>
      <c r="CX29" s="9" t="s">
        <v>31</v>
      </c>
      <c r="CY29" s="23">
        <v>2</v>
      </c>
      <c r="CZ29" s="24" t="s">
        <v>46</v>
      </c>
      <c r="DA29" s="32" t="e">
        <v>#VALUE!</v>
      </c>
      <c r="DB29" s="33" t="s">
        <v>61</v>
      </c>
      <c r="DC29" s="33" t="s">
        <v>61</v>
      </c>
      <c r="DD29" s="34" t="s">
        <v>61</v>
      </c>
      <c r="DE29" s="35" t="s">
        <v>61</v>
      </c>
      <c r="DF29" s="35" t="e">
        <v>#VALUE!</v>
      </c>
      <c r="DG29" s="36">
        <v>0</v>
      </c>
      <c r="DH29" s="36">
        <v>0</v>
      </c>
      <c r="DI29" s="36">
        <v>0</v>
      </c>
      <c r="DJ29" s="37" t="e">
        <v>#VALUE!</v>
      </c>
      <c r="DK29" s="37" t="s">
        <v>61</v>
      </c>
      <c r="DL29" s="37" t="s">
        <v>61</v>
      </c>
    </row>
    <row r="30" spans="1:116" x14ac:dyDescent="0.25">
      <c r="A30" s="134" t="s">
        <v>64</v>
      </c>
      <c r="B30" s="134"/>
      <c r="C30" s="134"/>
      <c r="D30" s="134"/>
      <c r="E30" s="134"/>
      <c r="F30" s="134"/>
      <c r="G30" s="134"/>
      <c r="H30" s="134"/>
      <c r="J30" s="134" t="s">
        <v>64</v>
      </c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  <c r="AL30" s="9" t="s">
        <v>31</v>
      </c>
      <c r="AM30" s="23">
        <v>3</v>
      </c>
      <c r="AN30" s="24" t="s">
        <v>47</v>
      </c>
      <c r="AO30" s="32">
        <v>1889.7218028580719</v>
      </c>
      <c r="AP30" s="33">
        <v>725.13771258214774</v>
      </c>
      <c r="AQ30" s="33">
        <v>11385.165470463802</v>
      </c>
      <c r="AR30" s="34">
        <v>13274.887273321838</v>
      </c>
      <c r="AS30" s="35">
        <v>901.26327924819793</v>
      </c>
      <c r="AT30" s="35">
        <v>1452.6037015169713</v>
      </c>
      <c r="AU30" s="36">
        <v>0.26236419652991733</v>
      </c>
      <c r="AV30" s="36">
        <v>3.2430679422733905E-3</v>
      </c>
      <c r="AW30" s="36">
        <v>0.73439273552780926</v>
      </c>
      <c r="AX30" s="37">
        <v>2.7960724105156527</v>
      </c>
      <c r="AY30" s="37">
        <v>8.8130714246151456</v>
      </c>
      <c r="AZ30" s="37">
        <v>4.6202579535592836</v>
      </c>
      <c r="BB30" s="9" t="s">
        <v>31</v>
      </c>
      <c r="BC30" s="23">
        <v>3</v>
      </c>
      <c r="BD30" s="24" t="s">
        <v>47</v>
      </c>
      <c r="BE30" s="32" t="e">
        <v>#VALUE!</v>
      </c>
      <c r="BF30" s="33" t="s">
        <v>61</v>
      </c>
      <c r="BG30" s="33" t="s">
        <v>61</v>
      </c>
      <c r="BH30" s="34" t="s">
        <v>61</v>
      </c>
      <c r="BI30" s="35" t="s">
        <v>61</v>
      </c>
      <c r="BJ30" s="35" t="e">
        <v>#VALUE!</v>
      </c>
      <c r="BK30" s="36">
        <v>0</v>
      </c>
      <c r="BL30" s="36">
        <v>0</v>
      </c>
      <c r="BM30" s="36">
        <v>0</v>
      </c>
      <c r="BN30" s="37" t="e">
        <v>#VALUE!</v>
      </c>
      <c r="BO30" s="37" t="s">
        <v>61</v>
      </c>
      <c r="BP30" s="37" t="s">
        <v>61</v>
      </c>
      <c r="BR30" s="9" t="s">
        <v>31</v>
      </c>
      <c r="BS30" s="23">
        <v>3</v>
      </c>
      <c r="BT30" s="24" t="s">
        <v>47</v>
      </c>
      <c r="BU30" s="32" t="e">
        <v>#VALUE!</v>
      </c>
      <c r="BV30" s="33" t="s">
        <v>61</v>
      </c>
      <c r="BW30" s="33" t="s">
        <v>61</v>
      </c>
      <c r="BX30" s="34" t="s">
        <v>61</v>
      </c>
      <c r="BY30" s="35" t="s">
        <v>61</v>
      </c>
      <c r="BZ30" s="35" t="e">
        <v>#VALUE!</v>
      </c>
      <c r="CA30" s="36">
        <v>0</v>
      </c>
      <c r="CB30" s="36">
        <v>0</v>
      </c>
      <c r="CC30" s="36">
        <v>0</v>
      </c>
      <c r="CD30" s="37" t="e">
        <v>#VALUE!</v>
      </c>
      <c r="CE30" s="37" t="s">
        <v>61</v>
      </c>
      <c r="CF30" s="37" t="s">
        <v>61</v>
      </c>
      <c r="CH30" s="9"/>
      <c r="CI30" s="23"/>
      <c r="CJ30" s="24"/>
      <c r="CK30" s="32"/>
      <c r="CL30" s="33"/>
      <c r="CM30" s="33"/>
      <c r="CN30" s="34"/>
      <c r="CO30" s="35"/>
      <c r="CP30" s="35"/>
      <c r="CQ30" s="36"/>
      <c r="CR30" s="36"/>
      <c r="CS30" s="36"/>
      <c r="CT30" s="37"/>
      <c r="CU30" s="37"/>
      <c r="CV30" s="37"/>
      <c r="CX30" s="9" t="s">
        <v>31</v>
      </c>
      <c r="CY30" s="23">
        <v>3</v>
      </c>
      <c r="CZ30" s="24" t="s">
        <v>47</v>
      </c>
      <c r="DA30" s="32" t="e">
        <v>#VALUE!</v>
      </c>
      <c r="DB30" s="33" t="s">
        <v>61</v>
      </c>
      <c r="DC30" s="33" t="s">
        <v>61</v>
      </c>
      <c r="DD30" s="34" t="s">
        <v>61</v>
      </c>
      <c r="DE30" s="35" t="s">
        <v>61</v>
      </c>
      <c r="DF30" s="35" t="e">
        <v>#VALUE!</v>
      </c>
      <c r="DG30" s="36">
        <v>0</v>
      </c>
      <c r="DH30" s="36">
        <v>0</v>
      </c>
      <c r="DI30" s="36">
        <v>0</v>
      </c>
      <c r="DJ30" s="37" t="e">
        <v>#VALUE!</v>
      </c>
      <c r="DK30" s="37" t="s">
        <v>61</v>
      </c>
      <c r="DL30" s="37" t="s">
        <v>61</v>
      </c>
    </row>
    <row r="31" spans="1:116" x14ac:dyDescent="0.25">
      <c r="A31" s="2">
        <v>0</v>
      </c>
      <c r="B31" s="3">
        <v>0.8</v>
      </c>
      <c r="C31" s="61" t="str">
        <f>BI37</f>
        <v>NA</v>
      </c>
      <c r="D31" s="58" t="str">
        <f>BK37</f>
        <v>NA</v>
      </c>
      <c r="E31" s="58">
        <f t="shared" ref="E31:F35" si="24">BL37</f>
        <v>1</v>
      </c>
      <c r="F31" s="58" t="str">
        <f t="shared" si="24"/>
        <v>NA</v>
      </c>
      <c r="G31" s="68" t="s">
        <v>30</v>
      </c>
      <c r="H31" s="68" t="s">
        <v>30</v>
      </c>
      <c r="J31" s="2">
        <v>0</v>
      </c>
      <c r="K31" s="3">
        <v>0.8</v>
      </c>
      <c r="L31" s="61" t="str">
        <f>BY37</f>
        <v>NA</v>
      </c>
      <c r="M31" s="58" t="str">
        <f>CA37</f>
        <v>NA</v>
      </c>
      <c r="N31" s="58">
        <f t="shared" ref="N31:O35" si="25">CB37</f>
        <v>1</v>
      </c>
      <c r="O31" s="58" t="str">
        <f t="shared" si="25"/>
        <v>NA</v>
      </c>
      <c r="P31" s="68" t="s">
        <v>30</v>
      </c>
      <c r="Q31" s="68" t="s">
        <v>30</v>
      </c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  <c r="AL31" s="47" t="s">
        <v>48</v>
      </c>
      <c r="AM31" s="5"/>
      <c r="AN31" s="5"/>
      <c r="AO31" s="5"/>
      <c r="AP31" s="5" t="s">
        <v>32</v>
      </c>
      <c r="AQ31" s="5"/>
      <c r="AR31" s="5"/>
      <c r="AS31" s="5"/>
      <c r="AT31" s="5"/>
      <c r="AU31" s="49"/>
      <c r="AV31" s="5"/>
      <c r="AW31" s="5"/>
      <c r="AX31" s="5"/>
      <c r="AY31" s="5"/>
      <c r="AZ31" s="5"/>
      <c r="BB31" s="47" t="s">
        <v>48</v>
      </c>
      <c r="BC31" s="5"/>
      <c r="BD31" s="5"/>
      <c r="BE31" s="5"/>
      <c r="BF31" s="5" t="s">
        <v>32</v>
      </c>
      <c r="BG31" s="5"/>
      <c r="BH31" s="5"/>
      <c r="BI31" s="5"/>
      <c r="BJ31" s="5"/>
      <c r="BK31" s="49"/>
      <c r="BL31" s="5"/>
      <c r="BM31" s="5"/>
      <c r="BN31" s="5"/>
      <c r="BO31" s="5"/>
      <c r="BP31" s="5"/>
      <c r="BR31" s="47" t="s">
        <v>48</v>
      </c>
      <c r="BS31" s="5"/>
      <c r="BT31" s="5"/>
      <c r="BU31" s="5"/>
      <c r="BV31" s="5" t="s">
        <v>32</v>
      </c>
      <c r="BW31" s="5"/>
      <c r="BX31" s="5"/>
      <c r="BY31" s="5"/>
      <c r="BZ31" s="5"/>
      <c r="CA31" s="49"/>
      <c r="CB31" s="5"/>
      <c r="CC31" s="5"/>
      <c r="CD31" s="5"/>
      <c r="CE31" s="5"/>
      <c r="CF31" s="5"/>
      <c r="CH31" s="47"/>
      <c r="CI31" s="5"/>
      <c r="CJ31" s="5"/>
      <c r="CK31" s="5"/>
      <c r="CL31" s="5"/>
      <c r="CM31" s="5"/>
      <c r="CN31" s="5"/>
      <c r="CO31" s="5"/>
      <c r="CP31" s="5"/>
      <c r="CQ31" s="49"/>
      <c r="CR31" s="5"/>
      <c r="CS31" s="5"/>
      <c r="CT31" s="5"/>
      <c r="CU31" s="5"/>
      <c r="CV31" s="5"/>
      <c r="CX31" s="47" t="s">
        <v>48</v>
      </c>
      <c r="CY31" s="5"/>
      <c r="CZ31" s="5"/>
      <c r="DA31" s="5"/>
      <c r="DB31" s="5" t="s">
        <v>32</v>
      </c>
      <c r="DC31" s="5"/>
      <c r="DD31" s="5"/>
      <c r="DE31" s="5"/>
      <c r="DF31" s="5"/>
      <c r="DG31" s="49"/>
      <c r="DH31" s="5"/>
      <c r="DI31" s="5"/>
      <c r="DJ31" s="5"/>
      <c r="DK31" s="5"/>
      <c r="DL31" s="5"/>
    </row>
    <row r="32" spans="1:116" x14ac:dyDescent="0.25">
      <c r="A32" s="2">
        <v>1</v>
      </c>
      <c r="B32" s="3">
        <v>0.9</v>
      </c>
      <c r="C32" s="61">
        <f>BI38</f>
        <v>283.92927513879494</v>
      </c>
      <c r="D32" s="58">
        <f>BK38</f>
        <v>2.0199999999999999E-2</v>
      </c>
      <c r="E32" s="58">
        <f t="shared" si="24"/>
        <v>0.9587</v>
      </c>
      <c r="F32" s="58">
        <f t="shared" si="24"/>
        <v>2.1100000000000001E-2</v>
      </c>
      <c r="G32" s="68">
        <f>BN38</f>
        <v>11.479547155285344</v>
      </c>
      <c r="H32" s="68">
        <f>BO38</f>
        <v>28.109322846465659</v>
      </c>
      <c r="J32" s="2">
        <v>1</v>
      </c>
      <c r="K32" s="3">
        <v>0.9</v>
      </c>
      <c r="L32" s="61">
        <f t="shared" ref="L32:L35" si="26">BY38</f>
        <v>248.80800945290849</v>
      </c>
      <c r="M32" s="58">
        <f t="shared" ref="M32:M35" si="27">CA38</f>
        <v>2.06E-2</v>
      </c>
      <c r="N32" s="58">
        <f t="shared" si="25"/>
        <v>0.9587</v>
      </c>
      <c r="O32" s="58">
        <f t="shared" si="25"/>
        <v>2.07E-2</v>
      </c>
      <c r="P32" s="68">
        <f>CD38</f>
        <v>12.421845782002915</v>
      </c>
      <c r="Q32" s="68">
        <f>CE38</f>
        <v>29.428347797149009</v>
      </c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x14ac:dyDescent="0.25">
      <c r="A33" s="2">
        <v>2</v>
      </c>
      <c r="B33" s="3">
        <v>0.92</v>
      </c>
      <c r="C33" s="61">
        <f>BI39</f>
        <v>307.7123690636559</v>
      </c>
      <c r="D33" s="58">
        <f>BK39</f>
        <v>2.07E-2</v>
      </c>
      <c r="E33" s="58">
        <f t="shared" si="24"/>
        <v>0.9446</v>
      </c>
      <c r="F33" s="58">
        <f t="shared" si="24"/>
        <v>3.4700000000000002E-2</v>
      </c>
      <c r="G33" s="68">
        <f t="shared" ref="G33:H35" si="28">BN39</f>
        <v>10.635592349712201</v>
      </c>
      <c r="H33" s="68">
        <f t="shared" si="28"/>
        <v>18.477311058069578</v>
      </c>
      <c r="J33" s="2">
        <v>2</v>
      </c>
      <c r="K33" s="3">
        <v>0.92</v>
      </c>
      <c r="L33" s="61">
        <f t="shared" si="26"/>
        <v>260.08515629461698</v>
      </c>
      <c r="M33" s="58">
        <f t="shared" si="27"/>
        <v>2.3E-2</v>
      </c>
      <c r="N33" s="58">
        <f t="shared" si="25"/>
        <v>0.9446</v>
      </c>
      <c r="O33" s="58">
        <f t="shared" si="25"/>
        <v>3.2399999999999998E-2</v>
      </c>
      <c r="P33" s="68">
        <f t="shared" ref="P33:Q35" si="29">CD39</f>
        <v>11.570695028013601</v>
      </c>
      <c r="Q33" s="68">
        <f t="shared" si="29"/>
        <v>19.367370388879589</v>
      </c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  <c r="AL33" s="4" t="s">
        <v>34</v>
      </c>
      <c r="AM33" s="5"/>
      <c r="AN33" s="5"/>
      <c r="AO33" s="5"/>
      <c r="AP33" s="5"/>
      <c r="AQ33" s="5"/>
      <c r="AR33" s="5"/>
      <c r="AS33" s="5"/>
      <c r="AT33" s="5"/>
      <c r="AU33" s="6" t="s">
        <v>6</v>
      </c>
      <c r="AV33" s="5"/>
      <c r="AW33" s="5"/>
      <c r="AX33" s="5"/>
      <c r="AY33" s="5"/>
      <c r="AZ33" s="5"/>
      <c r="BB33" s="4" t="s">
        <v>34</v>
      </c>
      <c r="BC33" s="5"/>
      <c r="BD33" s="5"/>
      <c r="BE33" s="5"/>
      <c r="BF33" s="5"/>
      <c r="BG33" s="5"/>
      <c r="BH33" s="5"/>
      <c r="BI33" s="5"/>
      <c r="BJ33" s="5"/>
      <c r="BK33" s="6" t="s">
        <v>6</v>
      </c>
      <c r="BL33" s="5"/>
      <c r="BM33" s="5"/>
      <c r="BN33" s="5"/>
      <c r="BO33" s="5"/>
      <c r="BP33" s="5"/>
      <c r="BR33" s="4" t="s">
        <v>34</v>
      </c>
      <c r="BS33" s="5"/>
      <c r="BT33" s="5"/>
      <c r="BU33" s="5"/>
      <c r="BV33" s="5"/>
      <c r="BW33" s="5"/>
      <c r="BX33" s="5"/>
      <c r="BY33" s="5"/>
      <c r="BZ33" s="5"/>
      <c r="CA33" s="6" t="s">
        <v>6</v>
      </c>
      <c r="CB33" s="5"/>
      <c r="CC33" s="5"/>
      <c r="CD33" s="5"/>
      <c r="CE33" s="5"/>
      <c r="CF33" s="5"/>
      <c r="CH33" s="4"/>
      <c r="CI33" s="5"/>
      <c r="CJ33" s="5"/>
      <c r="CK33" s="5"/>
      <c r="CL33" s="5"/>
      <c r="CM33" s="5"/>
      <c r="CN33" s="5"/>
      <c r="CO33" s="5"/>
      <c r="CP33" s="5"/>
      <c r="CQ33" s="6"/>
      <c r="CR33" s="5"/>
      <c r="CS33" s="5"/>
      <c r="CT33" s="5"/>
      <c r="CU33" s="5"/>
      <c r="CV33" s="5"/>
      <c r="CX33" s="4" t="s">
        <v>34</v>
      </c>
      <c r="CY33" s="5"/>
      <c r="CZ33" s="5"/>
      <c r="DA33" s="5"/>
      <c r="DB33" s="5"/>
      <c r="DC33" s="5"/>
      <c r="DD33" s="5"/>
      <c r="DE33" s="5"/>
      <c r="DF33" s="5"/>
      <c r="DG33" s="6" t="s">
        <v>6</v>
      </c>
      <c r="DH33" s="5"/>
      <c r="DI33" s="5"/>
      <c r="DJ33" s="5"/>
      <c r="DK33" s="5"/>
      <c r="DL33" s="5"/>
    </row>
    <row r="34" spans="1:116" x14ac:dyDescent="0.25">
      <c r="A34" s="2">
        <v>3</v>
      </c>
      <c r="B34" s="3">
        <v>0.95</v>
      </c>
      <c r="C34" s="61">
        <f>BI40</f>
        <v>214.84896608070844</v>
      </c>
      <c r="D34" s="58">
        <f>BK40</f>
        <v>4.7399999999999998E-2</v>
      </c>
      <c r="E34" s="58">
        <f t="shared" si="24"/>
        <v>0.89049999999999996</v>
      </c>
      <c r="F34" s="58">
        <f t="shared" si="24"/>
        <v>6.2100000000000002E-2</v>
      </c>
      <c r="G34" s="68">
        <f t="shared" si="28"/>
        <v>10.738745088532747</v>
      </c>
      <c r="H34" s="68">
        <f t="shared" si="28"/>
        <v>16.214245786230343</v>
      </c>
      <c r="J34" s="2">
        <v>3</v>
      </c>
      <c r="K34" s="3">
        <v>0.95</v>
      </c>
      <c r="L34" s="61">
        <f t="shared" si="26"/>
        <v>172.24520113872933</v>
      </c>
      <c r="M34" s="58">
        <f t="shared" si="27"/>
        <v>5.21E-2</v>
      </c>
      <c r="N34" s="58">
        <f t="shared" si="25"/>
        <v>0.89049999999999996</v>
      </c>
      <c r="O34" s="58">
        <f t="shared" si="25"/>
        <v>5.74E-2</v>
      </c>
      <c r="P34" s="68">
        <f t="shared" si="29"/>
        <v>11.773082200562552</v>
      </c>
      <c r="Q34" s="68">
        <f t="shared" si="29"/>
        <v>17.358215586483336</v>
      </c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  <c r="AL34" s="8"/>
      <c r="AM34" s="9"/>
      <c r="AN34" s="9"/>
      <c r="AO34" s="10" t="s">
        <v>7</v>
      </c>
      <c r="AP34" s="10"/>
      <c r="AQ34" s="10"/>
      <c r="AR34" s="10"/>
      <c r="AS34" s="10"/>
      <c r="AT34" s="10"/>
      <c r="AU34" s="10"/>
      <c r="AV34" s="10"/>
      <c r="AW34" s="11"/>
      <c r="AX34" s="12"/>
      <c r="AY34" s="12" t="s">
        <v>8</v>
      </c>
      <c r="AZ34" s="12"/>
      <c r="BB34" s="8"/>
      <c r="BC34" s="9"/>
      <c r="BD34" s="9"/>
      <c r="BE34" s="10" t="s">
        <v>7</v>
      </c>
      <c r="BF34" s="10"/>
      <c r="BG34" s="10"/>
      <c r="BH34" s="10"/>
      <c r="BI34" s="10"/>
      <c r="BJ34" s="10"/>
      <c r="BK34" s="10"/>
      <c r="BL34" s="10"/>
      <c r="BM34" s="11"/>
      <c r="BN34" s="12"/>
      <c r="BO34" s="12" t="s">
        <v>8</v>
      </c>
      <c r="BP34" s="12"/>
      <c r="BR34" s="8"/>
      <c r="BS34" s="9"/>
      <c r="BT34" s="9"/>
      <c r="BU34" s="10" t="s">
        <v>7</v>
      </c>
      <c r="BV34" s="10"/>
      <c r="BW34" s="10"/>
      <c r="BX34" s="10"/>
      <c r="BY34" s="10"/>
      <c r="BZ34" s="10"/>
      <c r="CA34" s="10"/>
      <c r="CB34" s="10"/>
      <c r="CC34" s="11"/>
      <c r="CD34" s="12"/>
      <c r="CE34" s="12" t="s">
        <v>8</v>
      </c>
      <c r="CF34" s="12"/>
      <c r="CH34" s="8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1"/>
      <c r="CT34" s="12"/>
      <c r="CU34" s="12"/>
      <c r="CV34" s="12"/>
      <c r="CX34" s="8"/>
      <c r="CY34" s="9"/>
      <c r="CZ34" s="9"/>
      <c r="DA34" s="10" t="s">
        <v>7</v>
      </c>
      <c r="DB34" s="10"/>
      <c r="DC34" s="10"/>
      <c r="DD34" s="10"/>
      <c r="DE34" s="10"/>
      <c r="DF34" s="10"/>
      <c r="DG34" s="10"/>
      <c r="DH34" s="10"/>
      <c r="DI34" s="11"/>
      <c r="DJ34" s="12"/>
      <c r="DK34" s="12" t="s">
        <v>8</v>
      </c>
      <c r="DL34" s="12"/>
    </row>
    <row r="35" spans="1:116" x14ac:dyDescent="0.25">
      <c r="A35" s="2">
        <v>4</v>
      </c>
      <c r="B35" s="3">
        <v>0.98</v>
      </c>
      <c r="C35" s="61">
        <f>BI41</f>
        <v>141.35540912958561</v>
      </c>
      <c r="D35" s="58">
        <f>BK41</f>
        <v>7.5499999999999998E-2</v>
      </c>
      <c r="E35" s="58">
        <f t="shared" si="24"/>
        <v>0.87370000000000003</v>
      </c>
      <c r="F35" s="58">
        <f t="shared" si="24"/>
        <v>5.0799999999999998E-2</v>
      </c>
      <c r="G35" s="68">
        <f t="shared" si="28"/>
        <v>12.161002740851458</v>
      </c>
      <c r="H35" s="68">
        <f t="shared" si="28"/>
        <v>26.007943958570269</v>
      </c>
      <c r="J35" s="2">
        <v>4</v>
      </c>
      <c r="K35" s="3">
        <v>0.98</v>
      </c>
      <c r="L35" s="61">
        <f t="shared" si="26"/>
        <v>103.65095146392608</v>
      </c>
      <c r="M35" s="58">
        <f t="shared" si="27"/>
        <v>0.08</v>
      </c>
      <c r="N35" s="58">
        <f t="shared" si="25"/>
        <v>0.87370000000000003</v>
      </c>
      <c r="O35" s="58">
        <f t="shared" si="25"/>
        <v>4.6300000000000001E-2</v>
      </c>
      <c r="P35" s="68">
        <f t="shared" si="29"/>
        <v>13.222045934240571</v>
      </c>
      <c r="Q35" s="68">
        <f t="shared" si="29"/>
        <v>27.863963385561927</v>
      </c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  <c r="AL35" s="8"/>
      <c r="AM35" s="13"/>
      <c r="AN35" s="14"/>
      <c r="AO35" s="9" t="s">
        <v>9</v>
      </c>
      <c r="AP35" s="15" t="s">
        <v>10</v>
      </c>
      <c r="AQ35" s="15" t="s">
        <v>11</v>
      </c>
      <c r="AR35" s="9"/>
      <c r="AS35" s="15" t="s">
        <v>12</v>
      </c>
      <c r="AT35" s="15" t="s">
        <v>13</v>
      </c>
      <c r="AU35" s="16" t="s">
        <v>14</v>
      </c>
      <c r="AV35" s="17" t="s">
        <v>15</v>
      </c>
      <c r="AW35" s="16" t="s">
        <v>14</v>
      </c>
      <c r="AX35" s="9" t="s">
        <v>16</v>
      </c>
      <c r="AY35" s="13"/>
      <c r="AZ35" s="13"/>
      <c r="BB35" s="8"/>
      <c r="BC35" s="13"/>
      <c r="BD35" s="14"/>
      <c r="BE35" s="9" t="s">
        <v>9</v>
      </c>
      <c r="BF35" s="15" t="s">
        <v>10</v>
      </c>
      <c r="BG35" s="15" t="s">
        <v>11</v>
      </c>
      <c r="BH35" s="9"/>
      <c r="BI35" s="15" t="s">
        <v>12</v>
      </c>
      <c r="BJ35" s="15" t="s">
        <v>13</v>
      </c>
      <c r="BK35" s="16" t="s">
        <v>14</v>
      </c>
      <c r="BL35" s="17" t="s">
        <v>15</v>
      </c>
      <c r="BM35" s="16" t="s">
        <v>14</v>
      </c>
      <c r="BN35" s="9" t="s">
        <v>16</v>
      </c>
      <c r="BO35" s="13"/>
      <c r="BP35" s="13"/>
      <c r="BR35" s="8"/>
      <c r="BS35" s="13"/>
      <c r="BT35" s="14"/>
      <c r="BU35" s="9" t="s">
        <v>9</v>
      </c>
      <c r="BV35" s="15" t="s">
        <v>10</v>
      </c>
      <c r="BW35" s="15" t="s">
        <v>11</v>
      </c>
      <c r="BX35" s="9"/>
      <c r="BY35" s="15" t="s">
        <v>12</v>
      </c>
      <c r="BZ35" s="15" t="s">
        <v>13</v>
      </c>
      <c r="CA35" s="16" t="s">
        <v>14</v>
      </c>
      <c r="CB35" s="17" t="s">
        <v>15</v>
      </c>
      <c r="CC35" s="16" t="s">
        <v>14</v>
      </c>
      <c r="CD35" s="9" t="s">
        <v>16</v>
      </c>
      <c r="CE35" s="13"/>
      <c r="CF35" s="13"/>
      <c r="CH35" s="8"/>
      <c r="CI35" s="13"/>
      <c r="CJ35" s="14"/>
      <c r="CK35" s="9"/>
      <c r="CL35" s="15"/>
      <c r="CM35" s="15"/>
      <c r="CN35" s="9"/>
      <c r="CO35" s="15"/>
      <c r="CP35" s="15"/>
      <c r="CQ35" s="16"/>
      <c r="CR35" s="17"/>
      <c r="CS35" s="16"/>
      <c r="CT35" s="9"/>
      <c r="CU35" s="13"/>
      <c r="CV35" s="13"/>
      <c r="CX35" s="8"/>
      <c r="CY35" s="13"/>
      <c r="CZ35" s="14"/>
      <c r="DA35" s="9" t="s">
        <v>9</v>
      </c>
      <c r="DB35" s="15" t="s">
        <v>10</v>
      </c>
      <c r="DC35" s="15" t="s">
        <v>11</v>
      </c>
      <c r="DD35" s="9"/>
      <c r="DE35" s="15" t="s">
        <v>12</v>
      </c>
      <c r="DF35" s="15" t="s">
        <v>13</v>
      </c>
      <c r="DG35" s="16" t="s">
        <v>14</v>
      </c>
      <c r="DH35" s="17" t="s">
        <v>15</v>
      </c>
      <c r="DI35" s="16" t="s">
        <v>14</v>
      </c>
      <c r="DJ35" s="9" t="s">
        <v>16</v>
      </c>
      <c r="DK35" s="13"/>
      <c r="DL35" s="13"/>
    </row>
    <row r="36" spans="1:116" x14ac:dyDescent="0.25">
      <c r="C36" s="64">
        <f t="shared" ref="C36:G39" si="30">(C32-C20)/C20</f>
        <v>-0.5914758895049117</v>
      </c>
      <c r="D36" s="64">
        <f t="shared" si="30"/>
        <v>-0.58891688311688306</v>
      </c>
      <c r="E36" s="64"/>
      <c r="F36" s="64"/>
      <c r="G36" s="64">
        <f t="shared" si="30"/>
        <v>1.2763454345006977</v>
      </c>
      <c r="H36" s="64">
        <f t="shared" ref="H36" si="31">(H32-H20)/H20</f>
        <v>1.3574738496522052</v>
      </c>
      <c r="L36" s="64">
        <f>(L32-C20)/C20</f>
        <v>-0.64200919156323122</v>
      </c>
      <c r="M36" s="64">
        <f>(M32-D20)/D20</f>
        <v>-0.58077662337662339</v>
      </c>
      <c r="N36" s="64"/>
      <c r="O36" s="64"/>
      <c r="P36" s="64">
        <f t="shared" ref="P36:Q39" si="32">(P32-G20)/G20</f>
        <v>1.4631992491894796</v>
      </c>
      <c r="Q36" s="64">
        <f t="shared" si="32"/>
        <v>1.4680978887035681</v>
      </c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  <c r="AL36" s="18"/>
      <c r="AM36" s="19" t="s">
        <v>17</v>
      </c>
      <c r="AN36" s="20" t="s">
        <v>18</v>
      </c>
      <c r="AO36" s="19" t="s">
        <v>19</v>
      </c>
      <c r="AP36" s="21" t="s">
        <v>20</v>
      </c>
      <c r="AQ36" s="21" t="s">
        <v>21</v>
      </c>
      <c r="AR36" s="19" t="s">
        <v>12</v>
      </c>
      <c r="AS36" s="21" t="s">
        <v>22</v>
      </c>
      <c r="AT36" s="21" t="s">
        <v>22</v>
      </c>
      <c r="AU36" s="22" t="s">
        <v>23</v>
      </c>
      <c r="AV36" s="22" t="s">
        <v>24</v>
      </c>
      <c r="AW36" s="22" t="s">
        <v>25</v>
      </c>
      <c r="AX36" s="19" t="s">
        <v>26</v>
      </c>
      <c r="AY36" s="19" t="s">
        <v>27</v>
      </c>
      <c r="AZ36" s="19" t="s">
        <v>28</v>
      </c>
      <c r="BB36" s="18"/>
      <c r="BC36" s="19" t="s">
        <v>17</v>
      </c>
      <c r="BD36" s="20" t="s">
        <v>18</v>
      </c>
      <c r="BE36" s="19" t="s">
        <v>19</v>
      </c>
      <c r="BF36" s="21" t="s">
        <v>20</v>
      </c>
      <c r="BG36" s="21" t="s">
        <v>21</v>
      </c>
      <c r="BH36" s="19" t="s">
        <v>12</v>
      </c>
      <c r="BI36" s="21" t="s">
        <v>22</v>
      </c>
      <c r="BJ36" s="21" t="s">
        <v>22</v>
      </c>
      <c r="BK36" s="22" t="s">
        <v>23</v>
      </c>
      <c r="BL36" s="22" t="s">
        <v>24</v>
      </c>
      <c r="BM36" s="22" t="s">
        <v>25</v>
      </c>
      <c r="BN36" s="19" t="s">
        <v>26</v>
      </c>
      <c r="BO36" s="19" t="s">
        <v>27</v>
      </c>
      <c r="BP36" s="19" t="s">
        <v>28</v>
      </c>
      <c r="BR36" s="18"/>
      <c r="BS36" s="19" t="s">
        <v>17</v>
      </c>
      <c r="BT36" s="20" t="s">
        <v>18</v>
      </c>
      <c r="BU36" s="19" t="s">
        <v>19</v>
      </c>
      <c r="BV36" s="21" t="s">
        <v>20</v>
      </c>
      <c r="BW36" s="21" t="s">
        <v>21</v>
      </c>
      <c r="BX36" s="19" t="s">
        <v>12</v>
      </c>
      <c r="BY36" s="21" t="s">
        <v>22</v>
      </c>
      <c r="BZ36" s="21" t="s">
        <v>22</v>
      </c>
      <c r="CA36" s="22" t="s">
        <v>23</v>
      </c>
      <c r="CB36" s="22" t="s">
        <v>24</v>
      </c>
      <c r="CC36" s="22" t="s">
        <v>25</v>
      </c>
      <c r="CD36" s="19" t="s">
        <v>26</v>
      </c>
      <c r="CE36" s="19" t="s">
        <v>27</v>
      </c>
      <c r="CF36" s="19" t="s">
        <v>28</v>
      </c>
      <c r="CH36" s="18"/>
      <c r="CI36" s="19"/>
      <c r="CJ36" s="20"/>
      <c r="CK36" s="19"/>
      <c r="CL36" s="21"/>
      <c r="CM36" s="21"/>
      <c r="CN36" s="19"/>
      <c r="CO36" s="21"/>
      <c r="CP36" s="21"/>
      <c r="CQ36" s="22"/>
      <c r="CR36" s="22"/>
      <c r="CS36" s="22"/>
      <c r="CT36" s="19"/>
      <c r="CU36" s="19"/>
      <c r="CV36" s="19"/>
      <c r="CX36" s="18"/>
      <c r="CY36" s="19" t="s">
        <v>17</v>
      </c>
      <c r="CZ36" s="20" t="s">
        <v>18</v>
      </c>
      <c r="DA36" s="19" t="s">
        <v>19</v>
      </c>
      <c r="DB36" s="21" t="s">
        <v>20</v>
      </c>
      <c r="DC36" s="21" t="s">
        <v>21</v>
      </c>
      <c r="DD36" s="19" t="s">
        <v>12</v>
      </c>
      <c r="DE36" s="21" t="s">
        <v>22</v>
      </c>
      <c r="DF36" s="21" t="s">
        <v>22</v>
      </c>
      <c r="DG36" s="22" t="s">
        <v>23</v>
      </c>
      <c r="DH36" s="22" t="s">
        <v>24</v>
      </c>
      <c r="DI36" s="22" t="s">
        <v>25</v>
      </c>
      <c r="DJ36" s="19" t="s">
        <v>26</v>
      </c>
      <c r="DK36" s="19" t="s">
        <v>27</v>
      </c>
      <c r="DL36" s="19" t="s">
        <v>28</v>
      </c>
    </row>
    <row r="37" spans="1:116" x14ac:dyDescent="0.25">
      <c r="C37" s="64">
        <f t="shared" si="30"/>
        <v>-0.53399528552186992</v>
      </c>
      <c r="D37" s="64">
        <f t="shared" si="30"/>
        <v>-0.55767863636363635</v>
      </c>
      <c r="E37" s="64"/>
      <c r="F37" s="64"/>
      <c r="G37" s="64">
        <f t="shared" si="30"/>
        <v>1.1302973830565215</v>
      </c>
      <c r="H37" s="64">
        <f t="shared" ref="H37" si="33">(H33-H21)/H21</f>
        <v>0.96974409762859948</v>
      </c>
      <c r="L37" s="64">
        <f t="shared" ref="L37:L39" si="34">(L33-C21)/C21</f>
        <v>-0.60612272633733422</v>
      </c>
      <c r="M37" s="64">
        <f>(M33-D21)/D21</f>
        <v>-0.50853181818181814</v>
      </c>
      <c r="N37" s="64"/>
      <c r="O37" s="64"/>
      <c r="P37" s="64">
        <f t="shared" si="32"/>
        <v>1.3175974151537955</v>
      </c>
      <c r="Q37" s="64">
        <f t="shared" si="32"/>
        <v>1.0646274444474328</v>
      </c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  <c r="AL37" s="9" t="s">
        <v>29</v>
      </c>
      <c r="AM37" s="23">
        <v>0</v>
      </c>
      <c r="AN37" s="24" t="s">
        <v>39</v>
      </c>
      <c r="AO37" s="25">
        <v>1954.5713886711542</v>
      </c>
      <c r="AP37" s="26">
        <v>452.25344136334149</v>
      </c>
      <c r="AQ37" s="26">
        <v>7143.3023244407941</v>
      </c>
      <c r="AR37" s="27">
        <v>9097.8737131119087</v>
      </c>
      <c r="AS37" s="28" t="s">
        <v>30</v>
      </c>
      <c r="AT37" s="28" t="s">
        <v>30</v>
      </c>
      <c r="AU37" s="29" t="s">
        <v>30</v>
      </c>
      <c r="AV37" s="30">
        <v>1</v>
      </c>
      <c r="AW37" s="29" t="s">
        <v>30</v>
      </c>
      <c r="AX37" s="31"/>
      <c r="AY37" s="31"/>
      <c r="AZ37" s="31"/>
      <c r="BB37" s="9" t="s">
        <v>29</v>
      </c>
      <c r="BC37" s="23">
        <v>0</v>
      </c>
      <c r="BD37" s="24" t="s">
        <v>39</v>
      </c>
      <c r="BE37" s="25">
        <v>2447.8429069122321</v>
      </c>
      <c r="BF37" s="26">
        <v>344.19943574115979</v>
      </c>
      <c r="BG37" s="26">
        <v>5800.0908408382911</v>
      </c>
      <c r="BH37" s="27">
        <v>8247.9337477504214</v>
      </c>
      <c r="BI37" s="28" t="s">
        <v>30</v>
      </c>
      <c r="BJ37" s="28" t="s">
        <v>30</v>
      </c>
      <c r="BK37" s="29" t="s">
        <v>30</v>
      </c>
      <c r="BL37" s="30">
        <v>1</v>
      </c>
      <c r="BM37" s="29" t="s">
        <v>30</v>
      </c>
      <c r="BN37" s="31"/>
      <c r="BO37" s="31"/>
      <c r="BP37" s="31"/>
      <c r="BR37" s="9" t="s">
        <v>29</v>
      </c>
      <c r="BS37" s="23">
        <v>0</v>
      </c>
      <c r="BT37" s="24" t="s">
        <v>39</v>
      </c>
      <c r="BU37" s="25">
        <v>2447.8429069122321</v>
      </c>
      <c r="BV37" s="26">
        <v>321.32361166364217</v>
      </c>
      <c r="BW37" s="26">
        <v>5342.5452585319763</v>
      </c>
      <c r="BX37" s="27">
        <v>7790.3881654440938</v>
      </c>
      <c r="BY37" s="28" t="s">
        <v>30</v>
      </c>
      <c r="BZ37" s="28" t="s">
        <v>30</v>
      </c>
      <c r="CA37" s="29" t="s">
        <v>30</v>
      </c>
      <c r="CB37" s="30">
        <v>1</v>
      </c>
      <c r="CC37" s="29" t="s">
        <v>30</v>
      </c>
      <c r="CD37" s="31"/>
      <c r="CE37" s="31"/>
      <c r="CF37" s="31"/>
      <c r="CH37" s="9"/>
      <c r="CI37" s="23"/>
      <c r="CJ37" s="24"/>
      <c r="CK37" s="25"/>
      <c r="CL37" s="26"/>
      <c r="CM37" s="26"/>
      <c r="CN37" s="27"/>
      <c r="CO37" s="28"/>
      <c r="CP37" s="28"/>
      <c r="CQ37" s="29"/>
      <c r="CR37" s="30"/>
      <c r="CS37" s="29"/>
      <c r="CT37" s="31"/>
      <c r="CU37" s="31"/>
      <c r="CV37" s="31"/>
      <c r="CX37" s="9" t="s">
        <v>29</v>
      </c>
      <c r="CY37" s="23">
        <v>0</v>
      </c>
      <c r="CZ37" s="24" t="s">
        <v>39</v>
      </c>
      <c r="DA37" s="25">
        <v>2442.5368950206766</v>
      </c>
      <c r="DB37" s="26">
        <v>252.2806965642844</v>
      </c>
      <c r="DC37" s="26">
        <v>4209.1452027759469</v>
      </c>
      <c r="DD37" s="27">
        <v>6651.6820977965872</v>
      </c>
      <c r="DE37" s="28" t="s">
        <v>30</v>
      </c>
      <c r="DF37" s="28" t="s">
        <v>30</v>
      </c>
      <c r="DG37" s="29" t="s">
        <v>30</v>
      </c>
      <c r="DH37" s="30">
        <v>1</v>
      </c>
      <c r="DI37" s="29" t="s">
        <v>30</v>
      </c>
      <c r="DJ37" s="31"/>
      <c r="DK37" s="31"/>
      <c r="DL37" s="31"/>
    </row>
    <row r="38" spans="1:116" x14ac:dyDescent="0.25">
      <c r="C38" s="64">
        <f t="shared" si="30"/>
        <v>-0.56382999212874696</v>
      </c>
      <c r="D38" s="64">
        <f t="shared" si="30"/>
        <v>-0.46945857142857145</v>
      </c>
      <c r="E38" s="64"/>
      <c r="F38" s="64"/>
      <c r="G38" s="64">
        <f t="shared" si="30"/>
        <v>0.8991646261861862</v>
      </c>
      <c r="H38" s="64">
        <f t="shared" ref="H38" si="35">(H34-H22)/H22</f>
        <v>0.57940086321193107</v>
      </c>
      <c r="L38" s="64">
        <f t="shared" si="34"/>
        <v>-0.6503209109777931</v>
      </c>
      <c r="M38" s="64">
        <f>(M34-D22)/D22</f>
        <v>-0.41685214285714284</v>
      </c>
      <c r="N38" s="64"/>
      <c r="O38" s="64"/>
      <c r="P38" s="64">
        <f t="shared" si="32"/>
        <v>1.0820888355350253</v>
      </c>
      <c r="Q38" s="64">
        <f t="shared" si="32"/>
        <v>0.69083292818915853</v>
      </c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2056.3178874712494</v>
      </c>
      <c r="Z38" s="33">
        <v>455.42478898477685</v>
      </c>
      <c r="AA38" s="33">
        <v>7471.449337624178</v>
      </c>
      <c r="AB38" s="34">
        <v>9527.7672250954165</v>
      </c>
      <c r="AC38" s="35">
        <v>695.01228408453665</v>
      </c>
      <c r="AD38" s="35">
        <v>235.70919005429641</v>
      </c>
      <c r="AE38" s="36">
        <v>4.9138481174218249E-2</v>
      </c>
      <c r="AF38" s="36">
        <v>0.83003616251861301</v>
      </c>
      <c r="AG38" s="36">
        <v>0.12082535630716869</v>
      </c>
      <c r="AH38" s="37">
        <v>5.0429723807728291</v>
      </c>
      <c r="AI38" s="37">
        <v>11.923492958622887</v>
      </c>
      <c r="AJ38" s="37">
        <v>5.8177908006831123</v>
      </c>
      <c r="AL38" s="9" t="s">
        <v>29</v>
      </c>
      <c r="AM38" s="23">
        <v>1</v>
      </c>
      <c r="AN38" s="24" t="s">
        <v>40</v>
      </c>
      <c r="AO38" s="32">
        <v>2055.4601352216955</v>
      </c>
      <c r="AP38" s="33">
        <v>432.25599248254355</v>
      </c>
      <c r="AQ38" s="33">
        <v>6828.2260973947559</v>
      </c>
      <c r="AR38" s="34">
        <v>8883.6862326164446</v>
      </c>
      <c r="AS38" s="35">
        <v>676.32222486423996</v>
      </c>
      <c r="AT38" s="35">
        <v>214.18748049546411</v>
      </c>
      <c r="AU38" s="36">
        <v>5.2329291640076582E-2</v>
      </c>
      <c r="AV38" s="36">
        <v>0.83003616251861301</v>
      </c>
      <c r="AW38" s="36">
        <v>0.11763454584131036</v>
      </c>
      <c r="AX38" s="37">
        <v>5.0450808576596611</v>
      </c>
      <c r="AY38" s="37">
        <v>11.75011400891009</v>
      </c>
      <c r="AZ38" s="37">
        <v>5.1311966266395599</v>
      </c>
      <c r="BB38" s="9" t="s">
        <v>29</v>
      </c>
      <c r="BC38" s="23">
        <v>1</v>
      </c>
      <c r="BD38" s="24" t="s">
        <v>40</v>
      </c>
      <c r="BE38" s="32">
        <v>2503.2083599677562</v>
      </c>
      <c r="BF38" s="33">
        <v>339.3764708361345</v>
      </c>
      <c r="BG38" s="33">
        <v>5723.122678788488</v>
      </c>
      <c r="BH38" s="34">
        <v>8226.3310387561141</v>
      </c>
      <c r="BI38" s="35">
        <v>283.92927513879494</v>
      </c>
      <c r="BJ38" s="35">
        <v>21.60270899430725</v>
      </c>
      <c r="BK38" s="36">
        <v>2.0199999999999999E-2</v>
      </c>
      <c r="BL38" s="36">
        <v>0.9587</v>
      </c>
      <c r="BM38" s="36">
        <v>2.1100000000000001E-2</v>
      </c>
      <c r="BN38" s="37">
        <v>11.479547155285344</v>
      </c>
      <c r="BO38" s="37">
        <v>28.109322846465659</v>
      </c>
      <c r="BP38" s="37">
        <v>12.893124115744294</v>
      </c>
      <c r="BR38" s="9" t="s">
        <v>29</v>
      </c>
      <c r="BS38" s="23">
        <v>1</v>
      </c>
      <c r="BT38" s="24" t="s">
        <v>40</v>
      </c>
      <c r="BU38" s="32">
        <v>2503.0511413778459</v>
      </c>
      <c r="BV38" s="33">
        <v>316.87916472439576</v>
      </c>
      <c r="BW38" s="33">
        <v>5271.6728719105013</v>
      </c>
      <c r="BX38" s="34">
        <v>7774.7240132882271</v>
      </c>
      <c r="BY38" s="35">
        <v>248.80800945290849</v>
      </c>
      <c r="BZ38" s="35">
        <v>15.664152155866759</v>
      </c>
      <c r="CA38" s="36">
        <v>2.06E-2</v>
      </c>
      <c r="CB38" s="36">
        <v>0.9587</v>
      </c>
      <c r="CC38" s="36">
        <v>2.07E-2</v>
      </c>
      <c r="CD38" s="37">
        <v>12.421845782002915</v>
      </c>
      <c r="CE38" s="37">
        <v>29.428347797149009</v>
      </c>
      <c r="CF38" s="37">
        <v>13.745617879201429</v>
      </c>
      <c r="CH38" s="9"/>
      <c r="CI38" s="23"/>
      <c r="CJ38" s="24"/>
      <c r="CK38" s="32"/>
      <c r="CL38" s="33"/>
      <c r="CM38" s="33"/>
      <c r="CN38" s="34"/>
      <c r="CO38" s="35"/>
      <c r="CP38" s="35"/>
      <c r="CQ38" s="36"/>
      <c r="CR38" s="36"/>
      <c r="CS38" s="36"/>
      <c r="CT38" s="37"/>
      <c r="CU38" s="37"/>
      <c r="CV38" s="37"/>
      <c r="CX38" s="9" t="s">
        <v>29</v>
      </c>
      <c r="CY38" s="23">
        <v>1</v>
      </c>
      <c r="CZ38" s="24" t="s">
        <v>40</v>
      </c>
      <c r="DA38" s="32">
        <v>2477.2214198506781</v>
      </c>
      <c r="DB38" s="33">
        <v>249.90208809753662</v>
      </c>
      <c r="DC38" s="33">
        <v>4174.0168950876168</v>
      </c>
      <c r="DD38" s="34">
        <v>6651.2383149382431</v>
      </c>
      <c r="DE38" s="35">
        <v>186.27891613105334</v>
      </c>
      <c r="DF38" s="35">
        <v>0.44378285834409326</v>
      </c>
      <c r="DG38" s="36">
        <v>1.2500000000000001E-2</v>
      </c>
      <c r="DH38" s="36">
        <v>0.97099999999999997</v>
      </c>
      <c r="DI38" s="36">
        <v>1.6500000000000001E-2</v>
      </c>
      <c r="DJ38" s="37">
        <v>14.581855448208715</v>
      </c>
      <c r="DK38" s="37">
        <v>22.706858003131444</v>
      </c>
      <c r="DL38" s="37">
        <v>2.9230767331073668</v>
      </c>
    </row>
    <row r="39" spans="1:116" x14ac:dyDescent="0.25">
      <c r="C39" s="64">
        <f t="shared" si="30"/>
        <v>-0.70618806351486851</v>
      </c>
      <c r="D39" s="64">
        <f t="shared" si="30"/>
        <v>-0.38911273666092949</v>
      </c>
      <c r="E39" s="64"/>
      <c r="F39" s="64"/>
      <c r="G39" s="64">
        <f t="shared" si="30"/>
        <v>0.87093191908410594</v>
      </c>
      <c r="H39" s="64">
        <f t="shared" ref="H39" si="36">(H35-H23)/H23</f>
        <v>1.0810408545883547</v>
      </c>
      <c r="L39" s="64">
        <f t="shared" si="34"/>
        <v>-0.78455803739194507</v>
      </c>
      <c r="M39" s="64">
        <f>(M35-D23)/D23</f>
        <v>-0.35270223752151464</v>
      </c>
      <c r="N39" s="64"/>
      <c r="O39" s="64"/>
      <c r="P39" s="64">
        <f t="shared" si="32"/>
        <v>1.0341700681365771</v>
      </c>
      <c r="Q39" s="64">
        <f t="shared" si="32"/>
        <v>1.229551335102772</v>
      </c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2072.1540663752285</v>
      </c>
      <c r="Z39" s="33">
        <v>452.04900718668711</v>
      </c>
      <c r="AA39" s="33">
        <v>7415.0052636662531</v>
      </c>
      <c r="AB39" s="34">
        <v>9487.1593300414788</v>
      </c>
      <c r="AC39" s="35">
        <v>660.32029184137593</v>
      </c>
      <c r="AD39" s="35">
        <v>276.3170851082341</v>
      </c>
      <c r="AE39" s="36">
        <v>4.6798553499255477E-2</v>
      </c>
      <c r="AF39" s="36">
        <v>0.79259731971920866</v>
      </c>
      <c r="AG39" s="36">
        <v>0.16060412678153585</v>
      </c>
      <c r="AH39" s="37">
        <v>4.9925388043487144</v>
      </c>
      <c r="AI39" s="37">
        <v>9.3805642470586168</v>
      </c>
      <c r="AJ39" s="37">
        <v>5.2969910064288399</v>
      </c>
      <c r="AL39" s="9" t="s">
        <v>29</v>
      </c>
      <c r="AM39" s="23">
        <v>2</v>
      </c>
      <c r="AN39" s="24" t="s">
        <v>41</v>
      </c>
      <c r="AO39" s="32">
        <v>2071.0252743735182</v>
      </c>
      <c r="AP39" s="33">
        <v>429.10348224592121</v>
      </c>
      <c r="AQ39" s="33">
        <v>6776.3622009960063</v>
      </c>
      <c r="AR39" s="34">
        <v>8847.3874753695163</v>
      </c>
      <c r="AS39" s="35">
        <v>637.76124732288929</v>
      </c>
      <c r="AT39" s="35">
        <v>250.4862377423924</v>
      </c>
      <c r="AU39" s="36">
        <v>4.9989363965113803E-2</v>
      </c>
      <c r="AV39" s="36">
        <v>0.79259731971920866</v>
      </c>
      <c r="AW39" s="36">
        <v>0.15741331631567751</v>
      </c>
      <c r="AX39" s="37">
        <v>5.0304143135498141</v>
      </c>
      <c r="AY39" s="37">
        <v>9.5510119616529572</v>
      </c>
      <c r="AZ39" s="37">
        <v>5.0987101024443771</v>
      </c>
      <c r="BB39" s="9" t="s">
        <v>29</v>
      </c>
      <c r="BC39" s="23">
        <v>2</v>
      </c>
      <c r="BD39" s="24" t="s">
        <v>41</v>
      </c>
      <c r="BE39" s="32">
        <v>2508.7323141496904</v>
      </c>
      <c r="BF39" s="33">
        <v>338.47437546850784</v>
      </c>
      <c r="BG39" s="33">
        <v>5707.4664248772924</v>
      </c>
      <c r="BH39" s="34">
        <v>8216.1987390268587</v>
      </c>
      <c r="BI39" s="35">
        <v>307.7123690636559</v>
      </c>
      <c r="BJ39" s="35">
        <v>31.735008723562714</v>
      </c>
      <c r="BK39" s="36">
        <v>2.07E-2</v>
      </c>
      <c r="BL39" s="36">
        <v>0.9446</v>
      </c>
      <c r="BM39" s="36">
        <v>3.4700000000000002E-2</v>
      </c>
      <c r="BN39" s="37">
        <v>10.635592349712201</v>
      </c>
      <c r="BO39" s="37">
        <v>18.477311058069578</v>
      </c>
      <c r="BP39" s="37">
        <v>9.0225303414547859</v>
      </c>
      <c r="BR39" s="9" t="s">
        <v>29</v>
      </c>
      <c r="BS39" s="23">
        <v>2</v>
      </c>
      <c r="BT39" s="24" t="s">
        <v>41</v>
      </c>
      <c r="BU39" s="32">
        <v>2508.5932182121851</v>
      </c>
      <c r="BV39" s="33">
        <v>316.07325192700824</v>
      </c>
      <c r="BW39" s="33">
        <v>5257.8976134496779</v>
      </c>
      <c r="BX39" s="34">
        <v>7766.4908316617521</v>
      </c>
      <c r="BY39" s="35">
        <v>260.08515629461698</v>
      </c>
      <c r="BZ39" s="35">
        <v>23.897333782341775</v>
      </c>
      <c r="CA39" s="36">
        <v>2.3E-2</v>
      </c>
      <c r="CB39" s="36">
        <v>0.9446</v>
      </c>
      <c r="CC39" s="36">
        <v>3.2399999999999998E-2</v>
      </c>
      <c r="CD39" s="37">
        <v>11.570695028013601</v>
      </c>
      <c r="CE39" s="37">
        <v>19.367370388879589</v>
      </c>
      <c r="CF39" s="37">
        <v>9.0822454316785297</v>
      </c>
      <c r="CH39" s="9"/>
      <c r="CI39" s="23"/>
      <c r="CJ39" s="24"/>
      <c r="CK39" s="32"/>
      <c r="CL39" s="33"/>
      <c r="CM39" s="33"/>
      <c r="CN39" s="34"/>
      <c r="CO39" s="35"/>
      <c r="CP39" s="35"/>
      <c r="CQ39" s="36"/>
      <c r="CR39" s="36"/>
      <c r="CS39" s="36"/>
      <c r="CT39" s="37"/>
      <c r="CU39" s="37"/>
      <c r="CV39" s="37"/>
      <c r="CX39" s="9" t="s">
        <v>29</v>
      </c>
      <c r="CY39" s="23">
        <v>2</v>
      </c>
      <c r="CZ39" s="24" t="s">
        <v>41</v>
      </c>
      <c r="DA39" s="32">
        <v>2481.6033709082621</v>
      </c>
      <c r="DB39" s="33">
        <v>249.44464597738235</v>
      </c>
      <c r="DC39" s="33">
        <v>4166.7138859642091</v>
      </c>
      <c r="DD39" s="34">
        <v>6648.3172568724194</v>
      </c>
      <c r="DE39" s="35">
        <v>169.34846182641385</v>
      </c>
      <c r="DF39" s="35">
        <v>3.3648409241677655</v>
      </c>
      <c r="DG39" s="36">
        <v>1.5100000000000001E-2</v>
      </c>
      <c r="DH39" s="36">
        <v>0.95930000000000004</v>
      </c>
      <c r="DI39" s="36">
        <v>2.5600000000000001E-2</v>
      </c>
      <c r="DJ39" s="37">
        <v>13.774957353726077</v>
      </c>
      <c r="DK39" s="37">
        <v>16.343910713796792</v>
      </c>
      <c r="DL39" s="37">
        <v>9.046172207321387</v>
      </c>
    </row>
    <row r="40" spans="1:116" x14ac:dyDescent="0.25">
      <c r="A40" s="134" t="s">
        <v>67</v>
      </c>
      <c r="B40" s="134"/>
      <c r="C40" s="134"/>
      <c r="D40" s="134"/>
      <c r="E40" s="134"/>
      <c r="F40" s="134"/>
      <c r="G40" s="134"/>
      <c r="H40" s="134"/>
      <c r="J40" s="134" t="s">
        <v>67</v>
      </c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2116.4260679550921</v>
      </c>
      <c r="Z40" s="33">
        <v>446.97642281121034</v>
      </c>
      <c r="AA40" s="33">
        <v>7327.4720235917339</v>
      </c>
      <c r="AB40" s="34">
        <v>9443.8980915468364</v>
      </c>
      <c r="AC40" s="35">
        <v>492.5807877742173</v>
      </c>
      <c r="AD40" s="35">
        <v>319.57832360287648</v>
      </c>
      <c r="AE40" s="36">
        <v>8.9342693044033181E-2</v>
      </c>
      <c r="AF40" s="36">
        <v>0.64667092108062119</v>
      </c>
      <c r="AG40" s="36">
        <v>0.26398638587534567</v>
      </c>
      <c r="AH40" s="37">
        <v>5.6544571968454331</v>
      </c>
      <c r="AI40" s="37">
        <v>10.266073777657954</v>
      </c>
      <c r="AJ40" s="37">
        <v>7.8152941196790842</v>
      </c>
      <c r="AL40" s="9" t="s">
        <v>29</v>
      </c>
      <c r="AM40" s="23">
        <v>3</v>
      </c>
      <c r="AN40" s="24" t="s">
        <v>42</v>
      </c>
      <c r="AO40" s="32">
        <v>2114.5026145107176</v>
      </c>
      <c r="AP40" s="33">
        <v>424.18766929281099</v>
      </c>
      <c r="AQ40" s="33">
        <v>6696.5009203898508</v>
      </c>
      <c r="AR40" s="34">
        <v>8811.0035349005593</v>
      </c>
      <c r="AS40" s="35">
        <v>462.89905915578726</v>
      </c>
      <c r="AT40" s="35">
        <v>286.87017821134941</v>
      </c>
      <c r="AU40" s="36">
        <v>9.7213358859817064E-2</v>
      </c>
      <c r="AV40" s="36">
        <v>0.64667092108062119</v>
      </c>
      <c r="AW40" s="36">
        <v>0.25611572005956179</v>
      </c>
      <c r="AX40" s="37">
        <v>5.6984438353468194</v>
      </c>
      <c r="AY40" s="37">
        <v>10.482790735498485</v>
      </c>
      <c r="AZ40" s="37">
        <v>8.0251697077259969</v>
      </c>
      <c r="BB40" s="9" t="s">
        <v>29</v>
      </c>
      <c r="BC40" s="23">
        <v>3</v>
      </c>
      <c r="BD40" s="24" t="s">
        <v>42</v>
      </c>
      <c r="BE40" s="32">
        <v>2524.5113331199768</v>
      </c>
      <c r="BF40" s="33">
        <v>337.06001436783617</v>
      </c>
      <c r="BG40" s="33">
        <v>5684.2690547622651</v>
      </c>
      <c r="BH40" s="34">
        <v>8208.7803878821233</v>
      </c>
      <c r="BI40" s="35">
        <v>214.84896608070844</v>
      </c>
      <c r="BJ40" s="35">
        <v>39.153359868298139</v>
      </c>
      <c r="BK40" s="36">
        <v>4.7399999999999998E-2</v>
      </c>
      <c r="BL40" s="36">
        <v>0.89049999999999996</v>
      </c>
      <c r="BM40" s="36">
        <v>6.2100000000000002E-2</v>
      </c>
      <c r="BN40" s="37">
        <v>10.738745088532747</v>
      </c>
      <c r="BO40" s="37">
        <v>16.214245786230343</v>
      </c>
      <c r="BP40" s="37">
        <v>12.58507214597085</v>
      </c>
      <c r="BR40" s="9" t="s">
        <v>29</v>
      </c>
      <c r="BS40" s="23">
        <v>3</v>
      </c>
      <c r="BT40" s="24" t="s">
        <v>42</v>
      </c>
      <c r="BU40" s="32">
        <v>2524.2268506401933</v>
      </c>
      <c r="BV40" s="33">
        <v>314.83559583000505</v>
      </c>
      <c r="BW40" s="33">
        <v>5237.1651051204517</v>
      </c>
      <c r="BX40" s="34">
        <v>7761.391955760525</v>
      </c>
      <c r="BY40" s="35">
        <v>172.24520113872933</v>
      </c>
      <c r="BZ40" s="35">
        <v>28.99620968356885</v>
      </c>
      <c r="CA40" s="36">
        <v>5.21E-2</v>
      </c>
      <c r="CB40" s="36">
        <v>0.89049999999999996</v>
      </c>
      <c r="CC40" s="36">
        <v>5.74E-2</v>
      </c>
      <c r="CD40" s="37">
        <v>11.773082200562552</v>
      </c>
      <c r="CE40" s="37">
        <v>17.358215586483336</v>
      </c>
      <c r="CF40" s="37">
        <v>13.563037317432093</v>
      </c>
      <c r="CH40" s="9"/>
      <c r="CI40" s="23"/>
      <c r="CJ40" s="24"/>
      <c r="CK40" s="32"/>
      <c r="CL40" s="33"/>
      <c r="CM40" s="33"/>
      <c r="CN40" s="34"/>
      <c r="CO40" s="35"/>
      <c r="CP40" s="35"/>
      <c r="CQ40" s="36"/>
      <c r="CR40" s="36"/>
      <c r="CS40" s="36"/>
      <c r="CT40" s="37"/>
      <c r="CU40" s="37"/>
      <c r="CV40" s="37"/>
      <c r="CX40" s="9" t="s">
        <v>29</v>
      </c>
      <c r="CY40" s="23">
        <v>3</v>
      </c>
      <c r="CZ40" s="24" t="s">
        <v>42</v>
      </c>
      <c r="DA40" s="32">
        <v>2494.0077467869041</v>
      </c>
      <c r="DB40" s="33">
        <v>248.6238240941525</v>
      </c>
      <c r="DC40" s="33">
        <v>4153.4639679609008</v>
      </c>
      <c r="DD40" s="34">
        <v>6647.4717147477431</v>
      </c>
      <c r="DE40" s="35">
        <v>91.466298539413387</v>
      </c>
      <c r="DF40" s="35">
        <v>4.2103830488440508</v>
      </c>
      <c r="DG40" s="36">
        <v>4.6899999999999997E-2</v>
      </c>
      <c r="DH40" s="36">
        <v>0.91420000000000001</v>
      </c>
      <c r="DI40" s="36">
        <v>3.8899999999999997E-2</v>
      </c>
      <c r="DJ40" s="37">
        <v>14.075101657666222</v>
      </c>
      <c r="DK40" s="37">
        <v>18.890276062685551</v>
      </c>
      <c r="DL40" s="37">
        <v>16.298483968679193</v>
      </c>
    </row>
    <row r="41" spans="1:116" x14ac:dyDescent="0.25">
      <c r="A41" s="2">
        <v>0</v>
      </c>
      <c r="B41" s="3">
        <v>0.8</v>
      </c>
      <c r="C41" s="61">
        <f>CO37</f>
        <v>0</v>
      </c>
      <c r="D41" s="58">
        <f>CQ37</f>
        <v>0</v>
      </c>
      <c r="E41" s="58">
        <f t="shared" ref="E41:F45" si="37">CR37</f>
        <v>0</v>
      </c>
      <c r="F41" s="58">
        <f t="shared" si="37"/>
        <v>0</v>
      </c>
      <c r="G41" s="68" t="s">
        <v>30</v>
      </c>
      <c r="H41" s="68" t="s">
        <v>30</v>
      </c>
      <c r="J41" s="2">
        <v>0</v>
      </c>
      <c r="K41" s="3">
        <v>0.8</v>
      </c>
      <c r="L41" s="61" t="str">
        <f>DE37</f>
        <v>NA</v>
      </c>
      <c r="M41" s="58" t="str">
        <f>DG37</f>
        <v>NA</v>
      </c>
      <c r="N41" s="58">
        <f t="shared" ref="N41:O45" si="38">DH37</f>
        <v>1</v>
      </c>
      <c r="O41" s="58" t="str">
        <f t="shared" si="38"/>
        <v>NA</v>
      </c>
      <c r="P41" s="68" t="s">
        <v>30</v>
      </c>
      <c r="Q41" s="68" t="s">
        <v>30</v>
      </c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2162.7659570822461</v>
      </c>
      <c r="Z41" s="41">
        <v>443.57060970712178</v>
      </c>
      <c r="AA41" s="41">
        <v>7263.0384880579304</v>
      </c>
      <c r="AB41" s="42">
        <v>9425.8044451401565</v>
      </c>
      <c r="AC41" s="43">
        <v>481.10846285082414</v>
      </c>
      <c r="AD41" s="35">
        <v>337.67197000955639</v>
      </c>
      <c r="AE41" s="44">
        <v>0.12359072537757924</v>
      </c>
      <c r="AF41" s="44">
        <v>0.60072325037226126</v>
      </c>
      <c r="AG41" s="44">
        <v>0.27568602425015953</v>
      </c>
      <c r="AH41" s="45">
        <v>6.4999707454906979</v>
      </c>
      <c r="AI41" s="45">
        <v>12.497565293457361</v>
      </c>
      <c r="AJ41" s="45">
        <v>10.203008938925299</v>
      </c>
      <c r="AL41" s="19" t="s">
        <v>29</v>
      </c>
      <c r="AM41" s="38">
        <v>4</v>
      </c>
      <c r="AN41" s="39" t="s">
        <v>43</v>
      </c>
      <c r="AO41" s="40">
        <v>2160.6476112415153</v>
      </c>
      <c r="AP41" s="41">
        <v>420.81814821612448</v>
      </c>
      <c r="AQ41" s="41">
        <v>6637.5976310393598</v>
      </c>
      <c r="AR41" s="42">
        <v>8798.245242280851</v>
      </c>
      <c r="AS41" s="43">
        <v>441.59466106008153</v>
      </c>
      <c r="AT41" s="35">
        <v>299.62847083105771</v>
      </c>
      <c r="AU41" s="44">
        <v>0.13316315677515422</v>
      </c>
      <c r="AV41" s="44">
        <v>0.60072325037226126</v>
      </c>
      <c r="AW41" s="44">
        <v>0.26611359285258457</v>
      </c>
      <c r="AX41" s="45">
        <v>6.55556865989033</v>
      </c>
      <c r="AY41" s="45">
        <v>12.836336761173284</v>
      </c>
      <c r="AZ41" s="45">
        <v>10.228930816026134</v>
      </c>
      <c r="BB41" s="19" t="s">
        <v>29</v>
      </c>
      <c r="BC41" s="38">
        <v>4</v>
      </c>
      <c r="BD41" s="39" t="s">
        <v>43</v>
      </c>
      <c r="BE41" s="40">
        <v>2542.3546696963926</v>
      </c>
      <c r="BF41" s="41">
        <v>336.4277277004507</v>
      </c>
      <c r="BG41" s="41">
        <v>5672.1572121273884</v>
      </c>
      <c r="BH41" s="42">
        <v>8214.5118818236606</v>
      </c>
      <c r="BI41" s="43">
        <v>141.35540912958561</v>
      </c>
      <c r="BJ41" s="35">
        <v>33.421865926760802</v>
      </c>
      <c r="BK41" s="44">
        <v>7.5499999999999998E-2</v>
      </c>
      <c r="BL41" s="44">
        <v>0.87370000000000003</v>
      </c>
      <c r="BM41" s="44">
        <v>5.0799999999999998E-2</v>
      </c>
      <c r="BN41" s="45">
        <v>12.161002740851458</v>
      </c>
      <c r="BO41" s="45">
        <v>26.007943958570269</v>
      </c>
      <c r="BP41" s="45">
        <v>19.235087482838878</v>
      </c>
      <c r="BR41" s="19" t="s">
        <v>29</v>
      </c>
      <c r="BS41" s="38">
        <v>4</v>
      </c>
      <c r="BT41" s="39" t="s">
        <v>43</v>
      </c>
      <c r="BU41" s="40">
        <v>2542.204608504504</v>
      </c>
      <c r="BV41" s="41">
        <v>314.18691723211646</v>
      </c>
      <c r="BW41" s="41">
        <v>5225.0186805919093</v>
      </c>
      <c r="BX41" s="42">
        <v>7767.2232890962678</v>
      </c>
      <c r="BY41" s="43">
        <v>103.65095146392608</v>
      </c>
      <c r="BZ41" s="35">
        <v>23.164876347826066</v>
      </c>
      <c r="CA41" s="44">
        <v>0.08</v>
      </c>
      <c r="CB41" s="44">
        <v>0.87370000000000003</v>
      </c>
      <c r="CC41" s="44">
        <v>4.6300000000000001E-2</v>
      </c>
      <c r="CD41" s="45">
        <v>13.222045934240571</v>
      </c>
      <c r="CE41" s="45">
        <v>27.863963385561927</v>
      </c>
      <c r="CF41" s="45">
        <v>20.517426648361472</v>
      </c>
      <c r="CH41" s="19"/>
      <c r="CI41" s="38"/>
      <c r="CJ41" s="39"/>
      <c r="CK41" s="40"/>
      <c r="CL41" s="41"/>
      <c r="CM41" s="41"/>
      <c r="CN41" s="42"/>
      <c r="CO41" s="43"/>
      <c r="CP41" s="35"/>
      <c r="CQ41" s="44"/>
      <c r="CR41" s="44"/>
      <c r="CS41" s="44"/>
      <c r="CT41" s="45"/>
      <c r="CU41" s="45"/>
      <c r="CV41" s="45"/>
      <c r="CX41" s="19" t="s">
        <v>29</v>
      </c>
      <c r="CY41" s="38">
        <v>4</v>
      </c>
      <c r="CZ41" s="39" t="s">
        <v>43</v>
      </c>
      <c r="DA41" s="40">
        <v>2508.1690135985536</v>
      </c>
      <c r="DB41" s="41">
        <v>248.26249483299642</v>
      </c>
      <c r="DC41" s="41">
        <v>4146.3726795720586</v>
      </c>
      <c r="DD41" s="42">
        <v>6654.5416931705504</v>
      </c>
      <c r="DE41" s="43">
        <v>8.4420629305790698</v>
      </c>
      <c r="DF41" s="35">
        <v>-2.8595953739632023</v>
      </c>
      <c r="DG41" s="44">
        <v>7.1900000000000006E-2</v>
      </c>
      <c r="DH41" s="44">
        <v>0.90200000000000002</v>
      </c>
      <c r="DI41" s="44">
        <v>2.6100000000000002E-2</v>
      </c>
      <c r="DJ41" s="45">
        <v>16.333704220678744</v>
      </c>
      <c r="DK41" s="45">
        <v>32.556615746902466</v>
      </c>
      <c r="DL41" s="45">
        <v>25.462827509450943</v>
      </c>
    </row>
    <row r="42" spans="1:116" x14ac:dyDescent="0.25">
      <c r="A42" s="2">
        <v>1</v>
      </c>
      <c r="B42" s="3">
        <v>0.9</v>
      </c>
      <c r="C42" s="61">
        <f t="shared" ref="C42:C45" si="39">CO38</f>
        <v>0</v>
      </c>
      <c r="D42" s="58">
        <f t="shared" ref="D42:D45" si="40">CQ38</f>
        <v>0</v>
      </c>
      <c r="E42" s="58">
        <f t="shared" si="37"/>
        <v>0</v>
      </c>
      <c r="F42" s="58">
        <f t="shared" si="37"/>
        <v>0</v>
      </c>
      <c r="G42" s="68">
        <f>CT38</f>
        <v>0</v>
      </c>
      <c r="H42" s="68">
        <f>CU38</f>
        <v>0</v>
      </c>
      <c r="J42" s="2">
        <v>1</v>
      </c>
      <c r="K42" s="3">
        <v>0.9</v>
      </c>
      <c r="L42" s="61">
        <f t="shared" ref="L42:L45" si="41">DE38</f>
        <v>186.27891613105334</v>
      </c>
      <c r="M42" s="58">
        <f t="shared" ref="M42:M45" si="42">DG38</f>
        <v>1.2500000000000001E-2</v>
      </c>
      <c r="N42" s="58">
        <f t="shared" si="38"/>
        <v>0.97099999999999997</v>
      </c>
      <c r="O42" s="58">
        <f t="shared" si="38"/>
        <v>1.6500000000000001E-2</v>
      </c>
      <c r="P42" s="68">
        <f>DJ38</f>
        <v>14.581855448208715</v>
      </c>
      <c r="Q42" s="68">
        <f>DK38</f>
        <v>22.706858003131444</v>
      </c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  <c r="AL42" s="9" t="s">
        <v>31</v>
      </c>
      <c r="AM42" s="23">
        <v>0</v>
      </c>
      <c r="AN42" s="24" t="s">
        <v>44</v>
      </c>
      <c r="AO42" s="25">
        <v>1445.0238277868534</v>
      </c>
      <c r="AP42" s="26">
        <v>528.64172175524652</v>
      </c>
      <c r="AQ42" s="26">
        <v>8387.0454879614663</v>
      </c>
      <c r="AR42" s="27">
        <v>9832.0693157483202</v>
      </c>
      <c r="AS42" s="28" t="s">
        <v>30</v>
      </c>
      <c r="AT42" s="28" t="s">
        <v>30</v>
      </c>
      <c r="AU42" s="29" t="s">
        <v>30</v>
      </c>
      <c r="AV42" s="30">
        <v>1</v>
      </c>
      <c r="AW42" s="29" t="s">
        <v>30</v>
      </c>
      <c r="AX42" s="31"/>
      <c r="AY42" s="31"/>
      <c r="AZ42" s="31"/>
      <c r="BB42" s="9" t="s">
        <v>31</v>
      </c>
      <c r="BC42" s="23">
        <v>0</v>
      </c>
      <c r="BD42" s="24" t="s">
        <v>44</v>
      </c>
      <c r="BE42" s="25">
        <v>1814.3133287446831</v>
      </c>
      <c r="BF42" s="26">
        <v>456.33377714616051</v>
      </c>
      <c r="BG42" s="26">
        <v>7165.1773931300986</v>
      </c>
      <c r="BH42" s="27">
        <v>8979.4907218748249</v>
      </c>
      <c r="BI42" s="28" t="s">
        <v>30</v>
      </c>
      <c r="BJ42" s="28" t="s">
        <v>30</v>
      </c>
      <c r="BK42" s="29" t="s">
        <v>30</v>
      </c>
      <c r="BL42" s="30">
        <v>1</v>
      </c>
      <c r="BM42" s="29" t="s">
        <v>30</v>
      </c>
      <c r="BN42" s="31"/>
      <c r="BO42" s="31"/>
      <c r="BP42" s="31"/>
      <c r="BR42" s="9" t="s">
        <v>31</v>
      </c>
      <c r="BS42" s="23">
        <v>0</v>
      </c>
      <c r="BT42" s="24" t="s">
        <v>44</v>
      </c>
      <c r="BU42" s="25">
        <v>1814.3133287446831</v>
      </c>
      <c r="BV42" s="26">
        <v>422.09529084954795</v>
      </c>
      <c r="BW42" s="26">
        <v>6700.7364986852999</v>
      </c>
      <c r="BX42" s="27">
        <v>8515.0498274300517</v>
      </c>
      <c r="BY42" s="28" t="s">
        <v>30</v>
      </c>
      <c r="BZ42" s="28" t="s">
        <v>30</v>
      </c>
      <c r="CA42" s="29" t="s">
        <v>30</v>
      </c>
      <c r="CB42" s="30">
        <v>1</v>
      </c>
      <c r="CC42" s="29" t="s">
        <v>30</v>
      </c>
      <c r="CD42" s="31"/>
      <c r="CE42" s="31"/>
      <c r="CF42" s="31"/>
      <c r="CH42" s="9"/>
      <c r="CI42" s="23"/>
      <c r="CJ42" s="24"/>
      <c r="CK42" s="25"/>
      <c r="CL42" s="26"/>
      <c r="CM42" s="26"/>
      <c r="CN42" s="27"/>
      <c r="CO42" s="28"/>
      <c r="CP42" s="28"/>
      <c r="CQ42" s="29"/>
      <c r="CR42" s="30"/>
      <c r="CS42" s="29"/>
      <c r="CT42" s="31"/>
      <c r="CU42" s="31"/>
      <c r="CV42" s="31"/>
      <c r="CX42" s="9" t="s">
        <v>31</v>
      </c>
      <c r="CY42" s="23">
        <v>0</v>
      </c>
      <c r="CZ42" s="24" t="s">
        <v>44</v>
      </c>
      <c r="DA42" s="25">
        <v>1814.3133287446831</v>
      </c>
      <c r="DB42" s="26">
        <v>417.28546592634757</v>
      </c>
      <c r="DC42" s="26">
        <v>6642.0443963479602</v>
      </c>
      <c r="DD42" s="27">
        <v>8456.3577250927265</v>
      </c>
      <c r="DE42" s="28" t="s">
        <v>30</v>
      </c>
      <c r="DF42" s="28" t="s">
        <v>30</v>
      </c>
      <c r="DG42" s="29" t="s">
        <v>30</v>
      </c>
      <c r="DH42" s="30">
        <v>1</v>
      </c>
      <c r="DI42" s="29" t="s">
        <v>30</v>
      </c>
      <c r="DJ42" s="31"/>
      <c r="DK42" s="31"/>
      <c r="DL42" s="31"/>
    </row>
    <row r="43" spans="1:116" x14ac:dyDescent="0.25">
      <c r="A43" s="2">
        <v>2</v>
      </c>
      <c r="B43" s="3">
        <v>0.92</v>
      </c>
      <c r="C43" s="61">
        <f t="shared" si="39"/>
        <v>0</v>
      </c>
      <c r="D43" s="58">
        <f t="shared" si="40"/>
        <v>0</v>
      </c>
      <c r="E43" s="58">
        <f t="shared" si="37"/>
        <v>0</v>
      </c>
      <c r="F43" s="58">
        <f t="shared" si="37"/>
        <v>0</v>
      </c>
      <c r="G43" s="68">
        <f t="shared" ref="G43:H45" si="43">CT39</f>
        <v>0</v>
      </c>
      <c r="H43" s="68">
        <f t="shared" si="43"/>
        <v>0</v>
      </c>
      <c r="J43" s="2">
        <v>2</v>
      </c>
      <c r="K43" s="3">
        <v>0.92</v>
      </c>
      <c r="L43" s="61">
        <f t="shared" si="41"/>
        <v>169.34846182641385</v>
      </c>
      <c r="M43" s="58">
        <f t="shared" si="42"/>
        <v>1.5100000000000001E-2</v>
      </c>
      <c r="N43" s="58">
        <f t="shared" si="38"/>
        <v>0.95930000000000004</v>
      </c>
      <c r="O43" s="58">
        <f t="shared" si="38"/>
        <v>2.5600000000000001E-2</v>
      </c>
      <c r="P43" s="68">
        <f t="shared" ref="P43:Q45" si="44">DJ39</f>
        <v>13.774957353726077</v>
      </c>
      <c r="Q43" s="68">
        <f t="shared" si="44"/>
        <v>16.343910713796792</v>
      </c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  <c r="AL43" s="9" t="s">
        <v>31</v>
      </c>
      <c r="AM43" s="23">
        <v>1</v>
      </c>
      <c r="AN43" s="24" t="s">
        <v>45</v>
      </c>
      <c r="AO43" s="32">
        <v>1596.4348752693679</v>
      </c>
      <c r="AP43" s="33">
        <v>472.21744144039212</v>
      </c>
      <c r="AQ43" s="33">
        <v>7545.7753612664546</v>
      </c>
      <c r="AR43" s="34">
        <v>9142.2102365358314</v>
      </c>
      <c r="AS43" s="35">
        <v>664.46598673411847</v>
      </c>
      <c r="AT43" s="35">
        <v>689.85907921248872</v>
      </c>
      <c r="AU43" s="36">
        <v>0.16592747195408297</v>
      </c>
      <c r="AV43" s="36">
        <v>0.13357683276806678</v>
      </c>
      <c r="AW43" s="36">
        <v>0.70049569527785027</v>
      </c>
      <c r="AX43" s="37">
        <v>2.6834378150261253</v>
      </c>
      <c r="AY43" s="37">
        <v>8.604370387430027</v>
      </c>
      <c r="AZ43" s="37">
        <v>1.4088247392777231</v>
      </c>
      <c r="BB43" s="9" t="s">
        <v>31</v>
      </c>
      <c r="BC43" s="23">
        <v>1</v>
      </c>
      <c r="BD43" s="24" t="s">
        <v>45</v>
      </c>
      <c r="BE43" s="32">
        <v>1972.2754536016373</v>
      </c>
      <c r="BF43" s="33">
        <v>405.18271558441336</v>
      </c>
      <c r="BG43" s="33">
        <v>6424.5739902843479</v>
      </c>
      <c r="BH43" s="34">
        <v>8396.8494438860544</v>
      </c>
      <c r="BI43" s="35">
        <v>582.52952560189942</v>
      </c>
      <c r="BJ43" s="35">
        <v>582.64127798877053</v>
      </c>
      <c r="BK43" s="36">
        <v>0.24199999999999999</v>
      </c>
      <c r="BL43" s="36">
        <v>0.1142</v>
      </c>
      <c r="BM43" s="36">
        <v>0.64380000000000004</v>
      </c>
      <c r="BN43" s="37">
        <v>3.0881494935597726</v>
      </c>
      <c r="BO43" s="37">
        <v>12.04698241095692</v>
      </c>
      <c r="BP43" s="37">
        <v>2.1471724405125432</v>
      </c>
      <c r="BR43" s="9" t="s">
        <v>31</v>
      </c>
      <c r="BS43" s="23">
        <v>1</v>
      </c>
      <c r="BT43" s="24" t="s">
        <v>45</v>
      </c>
      <c r="BU43" s="32">
        <v>1972.2754536016373</v>
      </c>
      <c r="BV43" s="33">
        <v>374.95904387350373</v>
      </c>
      <c r="BW43" s="33">
        <v>6011.8867455630252</v>
      </c>
      <c r="BX43" s="34">
        <v>7984.162199164748</v>
      </c>
      <c r="BY43" s="35">
        <v>530.77927654502867</v>
      </c>
      <c r="BZ43" s="35">
        <v>530.88762826530365</v>
      </c>
      <c r="CA43" s="36">
        <v>0.25890000000000002</v>
      </c>
      <c r="CB43" s="36">
        <v>0.1142</v>
      </c>
      <c r="CC43" s="36">
        <v>0.62690000000000001</v>
      </c>
      <c r="CD43" s="37">
        <v>3.3511816275325104</v>
      </c>
      <c r="CE43" s="37">
        <v>12.95292993441528</v>
      </c>
      <c r="CF43" s="37">
        <v>2.3453729734829318</v>
      </c>
      <c r="CH43" s="9"/>
      <c r="CI43" s="23"/>
      <c r="CJ43" s="24"/>
      <c r="CK43" s="32"/>
      <c r="CL43" s="33"/>
      <c r="CM43" s="33"/>
      <c r="CN43" s="34"/>
      <c r="CO43" s="35"/>
      <c r="CP43" s="35"/>
      <c r="CQ43" s="36"/>
      <c r="CR43" s="36"/>
      <c r="CS43" s="36"/>
      <c r="CT43" s="37"/>
      <c r="CU43" s="37"/>
      <c r="CV43" s="37"/>
      <c r="CX43" s="9" t="s">
        <v>31</v>
      </c>
      <c r="CY43" s="23">
        <v>1</v>
      </c>
      <c r="CZ43" s="24" t="s">
        <v>45</v>
      </c>
      <c r="DA43" s="32">
        <v>1972.2754536016373</v>
      </c>
      <c r="DB43" s="33">
        <v>370.75865155888209</v>
      </c>
      <c r="DC43" s="33">
        <v>5962.4735261801179</v>
      </c>
      <c r="DD43" s="34">
        <v>7934.7489797818362</v>
      </c>
      <c r="DE43" s="35">
        <v>523.57590672348647</v>
      </c>
      <c r="DF43" s="35">
        <v>521.6087453108903</v>
      </c>
      <c r="DG43" s="36">
        <v>0.32719999999999999</v>
      </c>
      <c r="DH43" s="36">
        <v>0.1142</v>
      </c>
      <c r="DI43" s="36">
        <v>0.55859999999999999</v>
      </c>
      <c r="DJ43" s="37">
        <v>3.3950771615133712</v>
      </c>
      <c r="DK43" s="37">
        <v>15.0223891286581</v>
      </c>
      <c r="DL43" s="37">
        <v>0</v>
      </c>
    </row>
    <row r="44" spans="1:116" x14ac:dyDescent="0.25">
      <c r="A44" s="2">
        <v>3</v>
      </c>
      <c r="B44" s="3">
        <v>0.95</v>
      </c>
      <c r="C44" s="61">
        <f t="shared" si="39"/>
        <v>0</v>
      </c>
      <c r="D44" s="58">
        <f t="shared" si="40"/>
        <v>0</v>
      </c>
      <c r="E44" s="58">
        <f t="shared" si="37"/>
        <v>0</v>
      </c>
      <c r="F44" s="58">
        <f t="shared" si="37"/>
        <v>0</v>
      </c>
      <c r="G44" s="68">
        <f t="shared" si="43"/>
        <v>0</v>
      </c>
      <c r="H44" s="68">
        <f t="shared" si="43"/>
        <v>0</v>
      </c>
      <c r="J44" s="2">
        <v>3</v>
      </c>
      <c r="K44" s="3">
        <v>0.95</v>
      </c>
      <c r="L44" s="61">
        <f t="shared" si="41"/>
        <v>91.466298539413387</v>
      </c>
      <c r="M44" s="58">
        <f t="shared" si="42"/>
        <v>4.6899999999999997E-2</v>
      </c>
      <c r="N44" s="58">
        <f t="shared" si="38"/>
        <v>0.91420000000000001</v>
      </c>
      <c r="O44" s="58">
        <f t="shared" si="38"/>
        <v>3.8899999999999997E-2</v>
      </c>
      <c r="P44" s="68">
        <f t="shared" si="44"/>
        <v>14.075101657666222</v>
      </c>
      <c r="Q44" s="68">
        <f t="shared" si="44"/>
        <v>18.890276062685551</v>
      </c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  <c r="AL44" s="9" t="s">
        <v>31</v>
      </c>
      <c r="AM44" s="23">
        <v>2</v>
      </c>
      <c r="AN44" s="24" t="s">
        <v>46</v>
      </c>
      <c r="AO44" s="32">
        <v>1729.9212819089064</v>
      </c>
      <c r="AP44" s="33">
        <v>461.22744264565557</v>
      </c>
      <c r="AQ44" s="33">
        <v>7375.2169230347154</v>
      </c>
      <c r="AR44" s="34">
        <v>9105.1382049435942</v>
      </c>
      <c r="AS44" s="35">
        <v>625.65870487690449</v>
      </c>
      <c r="AT44" s="35">
        <v>726.9311108047259</v>
      </c>
      <c r="AU44" s="36">
        <v>0.25228280720062612</v>
      </c>
      <c r="AV44" s="36">
        <v>2.4262979389512131E-2</v>
      </c>
      <c r="AW44" s="36">
        <v>0.72345421340986171</v>
      </c>
      <c r="AX44" s="37">
        <v>4.2260698754771813</v>
      </c>
      <c r="AY44" s="37">
        <v>13.188037320023218</v>
      </c>
      <c r="AZ44" s="37">
        <v>4.7162083155780792</v>
      </c>
      <c r="BB44" s="9" t="s">
        <v>31</v>
      </c>
      <c r="BC44" s="23">
        <v>2</v>
      </c>
      <c r="BD44" s="24" t="s">
        <v>46</v>
      </c>
      <c r="BE44" s="32">
        <v>2110.5197330446308</v>
      </c>
      <c r="BF44" s="33">
        <v>395.62167773476057</v>
      </c>
      <c r="BG44" s="33">
        <v>6279.1434024149457</v>
      </c>
      <c r="BH44" s="34">
        <v>8389.6631354593865</v>
      </c>
      <c r="BI44" s="35">
        <v>535.47452345449085</v>
      </c>
      <c r="BJ44" s="35">
        <v>589.82758641543842</v>
      </c>
      <c r="BK44" s="36">
        <v>0.32150000000000001</v>
      </c>
      <c r="BL44" s="36">
        <v>2.3199999999999998E-2</v>
      </c>
      <c r="BM44" s="36">
        <v>0.65529999999999999</v>
      </c>
      <c r="BN44" s="37">
        <v>4.8788694044786878</v>
      </c>
      <c r="BO44" s="37">
        <v>16.837126905241337</v>
      </c>
      <c r="BP44" s="37">
        <v>4.3608397309391904</v>
      </c>
      <c r="BR44" s="9" t="s">
        <v>31</v>
      </c>
      <c r="BS44" s="23">
        <v>2</v>
      </c>
      <c r="BT44" s="24" t="s">
        <v>46</v>
      </c>
      <c r="BU44" s="32">
        <v>2110.5197330446308</v>
      </c>
      <c r="BV44" s="33">
        <v>366.13274506148485</v>
      </c>
      <c r="BW44" s="33">
        <v>5875.6607739628707</v>
      </c>
      <c r="BX44" s="34">
        <v>7986.1805070073287</v>
      </c>
      <c r="BY44" s="35">
        <v>479.32997189843007</v>
      </c>
      <c r="BZ44" s="35">
        <v>528.86932042272292</v>
      </c>
      <c r="CA44" s="36">
        <v>0.34289999999999998</v>
      </c>
      <c r="CB44" s="36">
        <v>2.3199999999999998E-2</v>
      </c>
      <c r="CC44" s="36">
        <v>0.63390000000000002</v>
      </c>
      <c r="CD44" s="37">
        <v>5.2929401285945259</v>
      </c>
      <c r="CE44" s="37">
        <v>17.72793131633254</v>
      </c>
      <c r="CF44" s="37">
        <v>4.7290932876316498</v>
      </c>
      <c r="CH44" s="9"/>
      <c r="CI44" s="23"/>
      <c r="CJ44" s="24"/>
      <c r="CK44" s="32"/>
      <c r="CL44" s="33"/>
      <c r="CM44" s="33"/>
      <c r="CN44" s="34"/>
      <c r="CO44" s="35"/>
      <c r="CP44" s="35"/>
      <c r="CQ44" s="36"/>
      <c r="CR44" s="36"/>
      <c r="CS44" s="36"/>
      <c r="CT44" s="37"/>
      <c r="CU44" s="37"/>
      <c r="CV44" s="37"/>
      <c r="CX44" s="9" t="s">
        <v>31</v>
      </c>
      <c r="CY44" s="23">
        <v>2</v>
      </c>
      <c r="CZ44" s="24" t="s">
        <v>46</v>
      </c>
      <c r="DA44" s="32">
        <v>2110.5197330446308</v>
      </c>
      <c r="DB44" s="33">
        <v>362.24329849276671</v>
      </c>
      <c r="DC44" s="33">
        <v>5831.0194952604343</v>
      </c>
      <c r="DD44" s="34">
        <v>7941.539228304915</v>
      </c>
      <c r="DE44" s="35">
        <v>468.11636487614891</v>
      </c>
      <c r="DF44" s="35">
        <v>514.81849678781145</v>
      </c>
      <c r="DG44" s="36">
        <v>0.42099999999999999</v>
      </c>
      <c r="DH44" s="36">
        <v>2.3199999999999998E-2</v>
      </c>
      <c r="DI44" s="36">
        <v>0.55579999999999996</v>
      </c>
      <c r="DJ44" s="37">
        <v>5.38144513762796</v>
      </c>
      <c r="DK44" s="37">
        <v>20.306584798641381</v>
      </c>
      <c r="DL44" s="37">
        <v>6.8799433505633321</v>
      </c>
    </row>
    <row r="45" spans="1:116" x14ac:dyDescent="0.25">
      <c r="A45" s="2">
        <v>4</v>
      </c>
      <c r="B45" s="3">
        <v>0.98</v>
      </c>
      <c r="C45" s="61">
        <f t="shared" si="39"/>
        <v>0</v>
      </c>
      <c r="D45" s="58">
        <f t="shared" si="40"/>
        <v>0</v>
      </c>
      <c r="E45" s="58">
        <f t="shared" si="37"/>
        <v>0</v>
      </c>
      <c r="F45" s="58">
        <f t="shared" si="37"/>
        <v>0</v>
      </c>
      <c r="G45" s="68">
        <f t="shared" si="43"/>
        <v>0</v>
      </c>
      <c r="H45" s="68">
        <f t="shared" si="43"/>
        <v>0</v>
      </c>
      <c r="J45" s="2">
        <v>4</v>
      </c>
      <c r="K45" s="3">
        <v>0.98</v>
      </c>
      <c r="L45" s="61">
        <f t="shared" si="41"/>
        <v>8.4420629305790698</v>
      </c>
      <c r="M45" s="58">
        <f t="shared" si="42"/>
        <v>7.1900000000000006E-2</v>
      </c>
      <c r="N45" s="58">
        <f t="shared" si="38"/>
        <v>0.90200000000000002</v>
      </c>
      <c r="O45" s="58">
        <f t="shared" si="38"/>
        <v>2.6100000000000002E-2</v>
      </c>
      <c r="P45" s="68">
        <f t="shared" si="44"/>
        <v>16.333704220678744</v>
      </c>
      <c r="Q45" s="68">
        <f t="shared" si="44"/>
        <v>32.556615746902466</v>
      </c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  <c r="AL45" s="9" t="s">
        <v>31</v>
      </c>
      <c r="AM45" s="23">
        <v>3</v>
      </c>
      <c r="AN45" s="24" t="s">
        <v>47</v>
      </c>
      <c r="AO45" s="32">
        <v>1776.391643988539</v>
      </c>
      <c r="AP45" s="33">
        <v>460.20067023323531</v>
      </c>
      <c r="AQ45" s="33">
        <v>7356.9942662394697</v>
      </c>
      <c r="AR45" s="34">
        <v>9133.3859102279985</v>
      </c>
      <c r="AS45" s="35">
        <v>582.23065533121792</v>
      </c>
      <c r="AT45" s="35">
        <v>698.68340552032168</v>
      </c>
      <c r="AU45" s="36">
        <v>0.30733107226715367</v>
      </c>
      <c r="AV45" s="36">
        <v>0</v>
      </c>
      <c r="AW45" s="36">
        <v>0.69266892773284638</v>
      </c>
      <c r="AX45" s="37">
        <v>4.8416529090748259</v>
      </c>
      <c r="AY45" s="37">
        <v>14.937221220970065</v>
      </c>
      <c r="AZ45" s="37">
        <v>5.9389348454997073</v>
      </c>
      <c r="BB45" s="9" t="s">
        <v>31</v>
      </c>
      <c r="BC45" s="23">
        <v>3</v>
      </c>
      <c r="BD45" s="24" t="s">
        <v>47</v>
      </c>
      <c r="BE45" s="32">
        <v>2158.7205311817852</v>
      </c>
      <c r="BF45" s="33">
        <v>396.52127983872703</v>
      </c>
      <c r="BG45" s="33">
        <v>6289.5943790240854</v>
      </c>
      <c r="BH45" s="34">
        <v>8448.3149102057887</v>
      </c>
      <c r="BI45" s="35">
        <v>464.44644364533417</v>
      </c>
      <c r="BJ45" s="35">
        <v>531.17581166903619</v>
      </c>
      <c r="BK45" s="36">
        <v>0.39150000000000001</v>
      </c>
      <c r="BL45" s="36">
        <v>1E-4</v>
      </c>
      <c r="BM45" s="36">
        <v>0.60840000000000005</v>
      </c>
      <c r="BN45" s="37">
        <v>5.7581144065405745</v>
      </c>
      <c r="BO45" s="37">
        <v>21.187551827941256</v>
      </c>
      <c r="BP45" s="37">
        <v>5.022659493348864</v>
      </c>
      <c r="BR45" s="9" t="s">
        <v>31</v>
      </c>
      <c r="BS45" s="23">
        <v>3</v>
      </c>
      <c r="BT45" s="24" t="s">
        <v>47</v>
      </c>
      <c r="BU45" s="32">
        <v>2158.7205311817852</v>
      </c>
      <c r="BV45" s="33">
        <v>366.93346185840198</v>
      </c>
      <c r="BW45" s="33">
        <v>5881.8383827148064</v>
      </c>
      <c r="BX45" s="34">
        <v>8040.5589138965133</v>
      </c>
      <c r="BY45" s="35">
        <v>413.87315962706225</v>
      </c>
      <c r="BZ45" s="35">
        <v>474.49091353353833</v>
      </c>
      <c r="CA45" s="36">
        <v>0.4078</v>
      </c>
      <c r="CB45" s="36">
        <v>1E-4</v>
      </c>
      <c r="CC45" s="36">
        <v>0.59209999999999996</v>
      </c>
      <c r="CD45" s="37">
        <v>6.2435783717828315</v>
      </c>
      <c r="CE45" s="37">
        <v>22.387520402290576</v>
      </c>
      <c r="CF45" s="37">
        <v>5.4547357544092865</v>
      </c>
      <c r="CH45" s="9"/>
      <c r="CI45" s="23"/>
      <c r="CJ45" s="24"/>
      <c r="CK45" s="32"/>
      <c r="CL45" s="33"/>
      <c r="CM45" s="33"/>
      <c r="CN45" s="34"/>
      <c r="CO45" s="35"/>
      <c r="CP45" s="35"/>
      <c r="CQ45" s="36"/>
      <c r="CR45" s="36"/>
      <c r="CS45" s="36"/>
      <c r="CT45" s="37"/>
      <c r="CU45" s="37"/>
      <c r="CV45" s="37"/>
      <c r="CX45" s="9" t="s">
        <v>31</v>
      </c>
      <c r="CY45" s="23">
        <v>3</v>
      </c>
      <c r="CZ45" s="24" t="s">
        <v>47</v>
      </c>
      <c r="DA45" s="32">
        <v>2158.7205311817852</v>
      </c>
      <c r="DB45" s="33">
        <v>363.01320445116329</v>
      </c>
      <c r="DC45" s="33">
        <v>5837.0130342260099</v>
      </c>
      <c r="DD45" s="34">
        <v>7995.7335654077815</v>
      </c>
      <c r="DE45" s="35">
        <v>403.10508423879787</v>
      </c>
      <c r="DF45" s="35">
        <v>460.62415968494497</v>
      </c>
      <c r="DG45" s="36">
        <v>0.47870000000000001</v>
      </c>
      <c r="DH45" s="36">
        <v>1E-4</v>
      </c>
      <c r="DI45" s="36">
        <v>0.5212</v>
      </c>
      <c r="DJ45" s="37">
        <v>6.3459158154774995</v>
      </c>
      <c r="DK45" s="37">
        <v>23.970497510547833</v>
      </c>
      <c r="DL45" s="37">
        <v>6.3115127159993092</v>
      </c>
    </row>
    <row r="46" spans="1:116" x14ac:dyDescent="0.25">
      <c r="C46" s="64">
        <f>(C42-C20)/C20</f>
        <v>-1</v>
      </c>
      <c r="D46" s="64">
        <f>(D42-D20)/D20</f>
        <v>-1</v>
      </c>
      <c r="E46" s="64"/>
      <c r="F46" s="64"/>
      <c r="G46" s="64">
        <f>(G42-G20)/G20</f>
        <v>-1</v>
      </c>
      <c r="H46" s="64">
        <f>(H42-H20)/H20</f>
        <v>-1</v>
      </c>
      <c r="L46" s="64">
        <f>(L42-C20)/C20</f>
        <v>-0.73197751982697956</v>
      </c>
      <c r="M46" s="64">
        <f>(M42-D20)/D20</f>
        <v>-0.74561688311688312</v>
      </c>
      <c r="N46" s="64"/>
      <c r="O46" s="64"/>
      <c r="P46" s="64">
        <f t="shared" ref="P46:Q49" si="45">(P42-G20)/G20</f>
        <v>1.8915199900369204</v>
      </c>
      <c r="Q46" s="64">
        <f t="shared" si="45"/>
        <v>0.90437970500164488</v>
      </c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47" t="s">
        <v>48</v>
      </c>
      <c r="AM46" s="5"/>
      <c r="AN46" s="5"/>
      <c r="AO46" s="5"/>
      <c r="AP46" s="5" t="s">
        <v>32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B46" s="47" t="s">
        <v>48</v>
      </c>
      <c r="BC46" s="5"/>
      <c r="BD46" s="5"/>
      <c r="BE46" s="5"/>
      <c r="BF46" s="5" t="s">
        <v>32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R46" s="47" t="s">
        <v>48</v>
      </c>
      <c r="BS46" s="5"/>
      <c r="BT46" s="5"/>
      <c r="BU46" s="5"/>
      <c r="BV46" s="5" t="s">
        <v>32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H46" s="47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X46" s="47" t="s">
        <v>48</v>
      </c>
      <c r="CY46" s="5"/>
      <c r="CZ46" s="5"/>
      <c r="DA46" s="5"/>
      <c r="DB46" s="5" t="s">
        <v>32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x14ac:dyDescent="0.25">
      <c r="C47" s="64">
        <f t="shared" ref="C47:G49" si="46">(C43-C21)/C21</f>
        <v>-1</v>
      </c>
      <c r="D47" s="64">
        <f t="shared" si="46"/>
        <v>-1</v>
      </c>
      <c r="E47" s="64"/>
      <c r="F47" s="64"/>
      <c r="G47" s="64">
        <f t="shared" si="46"/>
        <v>-1</v>
      </c>
      <c r="H47" s="64">
        <f t="shared" ref="H47" si="47">(H43-H21)/H21</f>
        <v>-1</v>
      </c>
      <c r="L47" s="64">
        <f t="shared" ref="L47:L49" si="48">(L43-C21)/C21</f>
        <v>-0.74353588111889302</v>
      </c>
      <c r="M47" s="64">
        <f>(M43-D21)/D21</f>
        <v>-0.67734045454545444</v>
      </c>
      <c r="N47" s="64"/>
      <c r="O47" s="64"/>
      <c r="P47" s="64">
        <f t="shared" si="45"/>
        <v>1.7591087207429414</v>
      </c>
      <c r="Q47" s="64">
        <f t="shared" si="45"/>
        <v>0.74231637706885401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x14ac:dyDescent="0.25">
      <c r="C48" s="64">
        <f t="shared" si="46"/>
        <v>-1</v>
      </c>
      <c r="D48" s="64">
        <f t="shared" si="46"/>
        <v>-1</v>
      </c>
      <c r="E48" s="64"/>
      <c r="F48" s="64"/>
      <c r="G48" s="64">
        <f t="shared" si="46"/>
        <v>-1</v>
      </c>
      <c r="H48" s="64">
        <f t="shared" ref="H48" si="49">(H44-H22)/H22</f>
        <v>-1</v>
      </c>
      <c r="L48" s="64">
        <f t="shared" si="48"/>
        <v>-0.81431208685033307</v>
      </c>
      <c r="M48" s="64">
        <f>(M44-D22)/D22</f>
        <v>-0.47505500000000001</v>
      </c>
      <c r="N48" s="64"/>
      <c r="O48" s="64"/>
      <c r="P48" s="64">
        <f t="shared" si="45"/>
        <v>1.489204740203637</v>
      </c>
      <c r="Q48" s="64">
        <f t="shared" si="45"/>
        <v>0.84006821612722471</v>
      </c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  <c r="AL48" s="4" t="s">
        <v>35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" t="s">
        <v>38</v>
      </c>
      <c r="BB48" s="4" t="s">
        <v>35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7" t="s">
        <v>57</v>
      </c>
      <c r="BR48" s="4" t="s">
        <v>35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 t="s">
        <v>38</v>
      </c>
      <c r="CH48" s="4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X48" s="4" t="s">
        <v>35</v>
      </c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7" t="s">
        <v>38</v>
      </c>
    </row>
    <row r="49" spans="1:116" x14ac:dyDescent="0.25">
      <c r="C49" s="64">
        <f t="shared" si="46"/>
        <v>-1</v>
      </c>
      <c r="D49" s="64">
        <f t="shared" si="46"/>
        <v>-1</v>
      </c>
      <c r="E49" s="64"/>
      <c r="F49" s="64"/>
      <c r="G49" s="64">
        <f t="shared" si="46"/>
        <v>-1</v>
      </c>
      <c r="H49" s="64">
        <f t="shared" ref="H49" si="50">(H45-H23)/H23</f>
        <v>-1</v>
      </c>
      <c r="L49" s="64">
        <f t="shared" si="48"/>
        <v>-0.9824528903928329</v>
      </c>
      <c r="M49" s="64">
        <f>(M45-D23)/D23</f>
        <v>-0.41824113597246126</v>
      </c>
      <c r="N49" s="64"/>
      <c r="O49" s="64"/>
      <c r="P49" s="64">
        <f t="shared" si="45"/>
        <v>1.5128888821553725</v>
      </c>
      <c r="Q49" s="64">
        <f t="shared" si="45"/>
        <v>1.605036659736139</v>
      </c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  <c r="AL49" s="8"/>
      <c r="AM49" s="9"/>
      <c r="AN49" s="9"/>
      <c r="AO49" s="10" t="s">
        <v>7</v>
      </c>
      <c r="AP49" s="10"/>
      <c r="AQ49" s="10"/>
      <c r="AR49" s="10"/>
      <c r="AS49" s="10"/>
      <c r="AT49" s="10"/>
      <c r="AU49" s="10"/>
      <c r="AV49" s="10"/>
      <c r="AW49" s="11"/>
      <c r="AX49" s="12"/>
      <c r="AY49" s="12" t="s">
        <v>8</v>
      </c>
      <c r="AZ49" s="12"/>
      <c r="BB49" s="8"/>
      <c r="BC49" s="9"/>
      <c r="BD49" s="9"/>
      <c r="BE49" s="10" t="s">
        <v>7</v>
      </c>
      <c r="BF49" s="10"/>
      <c r="BG49" s="10"/>
      <c r="BH49" s="10"/>
      <c r="BI49" s="10"/>
      <c r="BJ49" s="10"/>
      <c r="BK49" s="10"/>
      <c r="BL49" s="10"/>
      <c r="BM49" s="11"/>
      <c r="BN49" s="12"/>
      <c r="BO49" s="12" t="s">
        <v>8</v>
      </c>
      <c r="BP49" s="12"/>
      <c r="BR49" s="8"/>
      <c r="BS49" s="9"/>
      <c r="BT49" s="9"/>
      <c r="BU49" s="10" t="s">
        <v>7</v>
      </c>
      <c r="BV49" s="10"/>
      <c r="BW49" s="10"/>
      <c r="BX49" s="10"/>
      <c r="BY49" s="10"/>
      <c r="BZ49" s="10"/>
      <c r="CA49" s="10"/>
      <c r="CB49" s="10"/>
      <c r="CC49" s="11"/>
      <c r="CD49" s="12"/>
      <c r="CE49" s="12" t="s">
        <v>8</v>
      </c>
      <c r="CF49" s="12"/>
      <c r="CH49" s="8"/>
      <c r="CI49" s="9"/>
      <c r="CJ49" s="9"/>
      <c r="CK49" s="10"/>
      <c r="CL49" s="10"/>
      <c r="CM49" s="10"/>
      <c r="CN49" s="10"/>
      <c r="CO49" s="10"/>
      <c r="CP49" s="10"/>
      <c r="CQ49" s="10"/>
      <c r="CR49" s="10"/>
      <c r="CS49" s="11"/>
      <c r="CT49" s="12"/>
      <c r="CU49" s="12"/>
      <c r="CV49" s="12"/>
      <c r="CX49" s="8"/>
      <c r="CY49" s="9"/>
      <c r="CZ49" s="9"/>
      <c r="DA49" s="10" t="s">
        <v>7</v>
      </c>
      <c r="DB49" s="10"/>
      <c r="DC49" s="10"/>
      <c r="DD49" s="10"/>
      <c r="DE49" s="10"/>
      <c r="DF49" s="10"/>
      <c r="DG49" s="10"/>
      <c r="DH49" s="10"/>
      <c r="DI49" s="11"/>
      <c r="DJ49" s="12"/>
      <c r="DK49" s="12" t="s">
        <v>8</v>
      </c>
      <c r="DL49" s="12"/>
    </row>
    <row r="50" spans="1:11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  <c r="AL50" s="8"/>
      <c r="AM50" s="13"/>
      <c r="AN50" s="14"/>
      <c r="AO50" s="9" t="s">
        <v>36</v>
      </c>
      <c r="AP50" s="15" t="s">
        <v>10</v>
      </c>
      <c r="AQ50" s="15" t="s">
        <v>11</v>
      </c>
      <c r="AR50" s="9"/>
      <c r="AS50" s="15" t="s">
        <v>12</v>
      </c>
      <c r="AT50" s="15" t="s">
        <v>13</v>
      </c>
      <c r="AU50" s="16" t="s">
        <v>14</v>
      </c>
      <c r="AV50" s="17" t="s">
        <v>15</v>
      </c>
      <c r="AW50" s="16" t="s">
        <v>14</v>
      </c>
      <c r="AX50" s="9" t="s">
        <v>16</v>
      </c>
      <c r="AY50" s="13"/>
      <c r="AZ50" s="13"/>
      <c r="BB50" s="8"/>
      <c r="BC50" s="13"/>
      <c r="BD50" s="14"/>
      <c r="BE50" s="9" t="s">
        <v>36</v>
      </c>
      <c r="BF50" s="15" t="s">
        <v>10</v>
      </c>
      <c r="BG50" s="15" t="s">
        <v>11</v>
      </c>
      <c r="BH50" s="9"/>
      <c r="BI50" s="15" t="s">
        <v>12</v>
      </c>
      <c r="BJ50" s="15" t="s">
        <v>13</v>
      </c>
      <c r="BK50" s="16" t="s">
        <v>14</v>
      </c>
      <c r="BL50" s="17" t="s">
        <v>15</v>
      </c>
      <c r="BM50" s="16" t="s">
        <v>14</v>
      </c>
      <c r="BN50" s="9" t="s">
        <v>16</v>
      </c>
      <c r="BO50" s="13"/>
      <c r="BP50" s="13"/>
      <c r="BR50" s="8"/>
      <c r="BS50" s="13"/>
      <c r="BT50" s="14"/>
      <c r="BU50" s="9" t="s">
        <v>36</v>
      </c>
      <c r="BV50" s="15" t="s">
        <v>10</v>
      </c>
      <c r="BW50" s="15" t="s">
        <v>11</v>
      </c>
      <c r="BX50" s="9"/>
      <c r="BY50" s="15" t="s">
        <v>12</v>
      </c>
      <c r="BZ50" s="15" t="s">
        <v>13</v>
      </c>
      <c r="CA50" s="16" t="s">
        <v>14</v>
      </c>
      <c r="CB50" s="17" t="s">
        <v>15</v>
      </c>
      <c r="CC50" s="16" t="s">
        <v>14</v>
      </c>
      <c r="CD50" s="9" t="s">
        <v>16</v>
      </c>
      <c r="CE50" s="13"/>
      <c r="CF50" s="13"/>
      <c r="CH50" s="8"/>
      <c r="CI50" s="13"/>
      <c r="CJ50" s="14"/>
      <c r="CK50" s="9"/>
      <c r="CL50" s="15"/>
      <c r="CM50" s="15"/>
      <c r="CN50" s="9"/>
      <c r="CO50" s="15"/>
      <c r="CP50" s="15"/>
      <c r="CQ50" s="16"/>
      <c r="CR50" s="17"/>
      <c r="CS50" s="16"/>
      <c r="CT50" s="9"/>
      <c r="CU50" s="13"/>
      <c r="CV50" s="13"/>
      <c r="CX50" s="8"/>
      <c r="CY50" s="13"/>
      <c r="CZ50" s="14"/>
      <c r="DA50" s="9" t="s">
        <v>36</v>
      </c>
      <c r="DB50" s="15" t="s">
        <v>10</v>
      </c>
      <c r="DC50" s="15" t="s">
        <v>11</v>
      </c>
      <c r="DD50" s="9"/>
      <c r="DE50" s="15" t="s">
        <v>12</v>
      </c>
      <c r="DF50" s="15" t="s">
        <v>13</v>
      </c>
      <c r="DG50" s="16" t="s">
        <v>14</v>
      </c>
      <c r="DH50" s="17" t="s">
        <v>15</v>
      </c>
      <c r="DI50" s="16" t="s">
        <v>14</v>
      </c>
      <c r="DJ50" s="9" t="s">
        <v>16</v>
      </c>
      <c r="DK50" s="13"/>
      <c r="DL50" s="13"/>
    </row>
    <row r="51" spans="1:11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  <c r="AL51" s="18"/>
      <c r="AM51" s="19" t="s">
        <v>17</v>
      </c>
      <c r="AN51" s="20" t="s">
        <v>18</v>
      </c>
      <c r="AO51" s="19" t="s">
        <v>19</v>
      </c>
      <c r="AP51" s="21" t="s">
        <v>20</v>
      </c>
      <c r="AQ51" s="21" t="s">
        <v>21</v>
      </c>
      <c r="AR51" s="19" t="s">
        <v>12</v>
      </c>
      <c r="AS51" s="21" t="s">
        <v>22</v>
      </c>
      <c r="AT51" s="21" t="s">
        <v>22</v>
      </c>
      <c r="AU51" s="22" t="s">
        <v>23</v>
      </c>
      <c r="AV51" s="22" t="s">
        <v>24</v>
      </c>
      <c r="AW51" s="22" t="s">
        <v>25</v>
      </c>
      <c r="AX51" s="19" t="s">
        <v>26</v>
      </c>
      <c r="AY51" s="19" t="s">
        <v>27</v>
      </c>
      <c r="AZ51" s="19" t="s">
        <v>28</v>
      </c>
      <c r="BB51" s="18"/>
      <c r="BC51" s="19" t="s">
        <v>17</v>
      </c>
      <c r="BD51" s="20" t="s">
        <v>18</v>
      </c>
      <c r="BE51" s="19" t="s">
        <v>19</v>
      </c>
      <c r="BF51" s="21" t="s">
        <v>20</v>
      </c>
      <c r="BG51" s="21" t="s">
        <v>21</v>
      </c>
      <c r="BH51" s="19" t="s">
        <v>12</v>
      </c>
      <c r="BI51" s="21" t="s">
        <v>22</v>
      </c>
      <c r="BJ51" s="21" t="s">
        <v>22</v>
      </c>
      <c r="BK51" s="22" t="s">
        <v>23</v>
      </c>
      <c r="BL51" s="22" t="s">
        <v>24</v>
      </c>
      <c r="BM51" s="22" t="s">
        <v>25</v>
      </c>
      <c r="BN51" s="19" t="s">
        <v>26</v>
      </c>
      <c r="BO51" s="19" t="s">
        <v>27</v>
      </c>
      <c r="BP51" s="19" t="s">
        <v>28</v>
      </c>
      <c r="BR51" s="18"/>
      <c r="BS51" s="19" t="s">
        <v>17</v>
      </c>
      <c r="BT51" s="20" t="s">
        <v>18</v>
      </c>
      <c r="BU51" s="19" t="s">
        <v>19</v>
      </c>
      <c r="BV51" s="21" t="s">
        <v>20</v>
      </c>
      <c r="BW51" s="21" t="s">
        <v>21</v>
      </c>
      <c r="BX51" s="19" t="s">
        <v>12</v>
      </c>
      <c r="BY51" s="21" t="s">
        <v>22</v>
      </c>
      <c r="BZ51" s="21" t="s">
        <v>22</v>
      </c>
      <c r="CA51" s="22" t="s">
        <v>23</v>
      </c>
      <c r="CB51" s="22" t="s">
        <v>24</v>
      </c>
      <c r="CC51" s="22" t="s">
        <v>25</v>
      </c>
      <c r="CD51" s="19" t="s">
        <v>26</v>
      </c>
      <c r="CE51" s="19" t="s">
        <v>27</v>
      </c>
      <c r="CF51" s="19" t="s">
        <v>28</v>
      </c>
      <c r="CH51" s="18"/>
      <c r="CI51" s="19"/>
      <c r="CJ51" s="20"/>
      <c r="CK51" s="19"/>
      <c r="CL51" s="21"/>
      <c r="CM51" s="21"/>
      <c r="CN51" s="19"/>
      <c r="CO51" s="21"/>
      <c r="CP51" s="21"/>
      <c r="CQ51" s="22"/>
      <c r="CR51" s="22"/>
      <c r="CS51" s="22"/>
      <c r="CT51" s="19"/>
      <c r="CU51" s="19"/>
      <c r="CV51" s="19"/>
      <c r="CX51" s="18"/>
      <c r="CY51" s="19" t="s">
        <v>17</v>
      </c>
      <c r="CZ51" s="20" t="s">
        <v>18</v>
      </c>
      <c r="DA51" s="19" t="s">
        <v>19</v>
      </c>
      <c r="DB51" s="21" t="s">
        <v>20</v>
      </c>
      <c r="DC51" s="21" t="s">
        <v>21</v>
      </c>
      <c r="DD51" s="19" t="s">
        <v>12</v>
      </c>
      <c r="DE51" s="21" t="s">
        <v>22</v>
      </c>
      <c r="DF51" s="21" t="s">
        <v>22</v>
      </c>
      <c r="DG51" s="22" t="s">
        <v>23</v>
      </c>
      <c r="DH51" s="22" t="s">
        <v>24</v>
      </c>
      <c r="DI51" s="22" t="s">
        <v>25</v>
      </c>
      <c r="DJ51" s="19" t="s">
        <v>26</v>
      </c>
      <c r="DK51" s="19" t="s">
        <v>27</v>
      </c>
      <c r="DL51" s="19" t="s">
        <v>28</v>
      </c>
    </row>
    <row r="52" spans="1:11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  <c r="AL52" s="9" t="s">
        <v>29</v>
      </c>
      <c r="AM52" s="23">
        <v>0</v>
      </c>
      <c r="AN52" s="50" t="s">
        <v>49</v>
      </c>
      <c r="AO52" s="32">
        <v>0</v>
      </c>
      <c r="AP52" s="33">
        <v>10.507099040405995</v>
      </c>
      <c r="AQ52" s="33">
        <v>156.21531531064949</v>
      </c>
      <c r="AR52" s="34">
        <v>156.21531531064949</v>
      </c>
      <c r="AS52" s="51" t="s">
        <v>30</v>
      </c>
      <c r="AT52" s="51" t="s">
        <v>30</v>
      </c>
      <c r="AU52" s="29" t="s">
        <v>30</v>
      </c>
      <c r="AV52" s="30">
        <v>1</v>
      </c>
      <c r="AW52" s="29" t="s">
        <v>30</v>
      </c>
      <c r="AX52" s="31"/>
      <c r="AY52" s="31"/>
      <c r="AZ52" s="31"/>
      <c r="BB52" s="9" t="s">
        <v>29</v>
      </c>
      <c r="BC52" s="23">
        <v>0</v>
      </c>
      <c r="BD52" s="50" t="s">
        <v>49</v>
      </c>
      <c r="BE52" s="32">
        <v>0</v>
      </c>
      <c r="BF52" s="33">
        <v>14.77529988330804</v>
      </c>
      <c r="BG52" s="33">
        <v>221.29111992600812</v>
      </c>
      <c r="BH52" s="34">
        <v>221.29111992600812</v>
      </c>
      <c r="BI52" s="51" t="s">
        <v>30</v>
      </c>
      <c r="BJ52" s="51" t="s">
        <v>30</v>
      </c>
      <c r="BK52" s="29" t="s">
        <v>30</v>
      </c>
      <c r="BL52" s="30">
        <v>1</v>
      </c>
      <c r="BM52" s="29" t="s">
        <v>30</v>
      </c>
      <c r="BN52" s="31"/>
      <c r="BO52" s="31"/>
      <c r="BP52" s="31"/>
      <c r="BR52" s="9" t="s">
        <v>29</v>
      </c>
      <c r="BS52" s="23">
        <v>0</v>
      </c>
      <c r="BT52" s="50" t="s">
        <v>49</v>
      </c>
      <c r="BU52" s="32">
        <v>0</v>
      </c>
      <c r="BV52" s="33">
        <v>13.53510605517533</v>
      </c>
      <c r="BW52" s="33">
        <v>194.18729550073803</v>
      </c>
      <c r="BX52" s="34">
        <v>194.18729550073803</v>
      </c>
      <c r="BY52" s="51" t="s">
        <v>30</v>
      </c>
      <c r="BZ52" s="51" t="s">
        <v>30</v>
      </c>
      <c r="CA52" s="29" t="s">
        <v>30</v>
      </c>
      <c r="CB52" s="30">
        <v>1</v>
      </c>
      <c r="CC52" s="29" t="s">
        <v>30</v>
      </c>
      <c r="CD52" s="31"/>
      <c r="CE52" s="31"/>
      <c r="CF52" s="31"/>
      <c r="CH52" s="9"/>
      <c r="CI52" s="23"/>
      <c r="CJ52" s="50"/>
      <c r="CK52" s="32"/>
      <c r="CL52" s="33"/>
      <c r="CM52" s="33"/>
      <c r="CN52" s="34"/>
      <c r="CO52" s="51"/>
      <c r="CP52" s="51"/>
      <c r="CQ52" s="29"/>
      <c r="CR52" s="30"/>
      <c r="CS52" s="29"/>
      <c r="CT52" s="31"/>
      <c r="CU52" s="31"/>
      <c r="CV52" s="31"/>
      <c r="CX52" s="9" t="s">
        <v>29</v>
      </c>
      <c r="CY52" s="23">
        <v>0</v>
      </c>
      <c r="CZ52" s="50" t="s">
        <v>49</v>
      </c>
      <c r="DA52" s="32">
        <v>0</v>
      </c>
      <c r="DB52" s="33">
        <v>14.05387686988697</v>
      </c>
      <c r="DC52" s="33">
        <v>201.21899919031148</v>
      </c>
      <c r="DD52" s="34">
        <v>201.21899919031148</v>
      </c>
      <c r="DE52" s="51" t="s">
        <v>30</v>
      </c>
      <c r="DF52" s="51" t="s">
        <v>30</v>
      </c>
      <c r="DG52" s="29" t="s">
        <v>30</v>
      </c>
      <c r="DH52" s="30">
        <v>1</v>
      </c>
      <c r="DI52" s="29" t="s">
        <v>30</v>
      </c>
      <c r="DJ52" s="31"/>
      <c r="DK52" s="31"/>
      <c r="DL52" s="31"/>
    </row>
    <row r="53" spans="1:11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  <c r="AL53" s="9" t="s">
        <v>29</v>
      </c>
      <c r="AM53" s="23">
        <v>1</v>
      </c>
      <c r="AN53" s="24" t="s">
        <v>50</v>
      </c>
      <c r="AO53" s="32">
        <v>1.9092629601315483</v>
      </c>
      <c r="AP53" s="33">
        <v>9.0634860124372718</v>
      </c>
      <c r="AQ53" s="33">
        <v>134.78062989698</v>
      </c>
      <c r="AR53" s="34">
        <v>136.68989285711282</v>
      </c>
      <c r="AS53" s="51">
        <v>19.703381040251433</v>
      </c>
      <c r="AT53" s="51">
        <v>19.525422453536663</v>
      </c>
      <c r="AU53" s="36">
        <v>2.4199999999999999E-2</v>
      </c>
      <c r="AV53" s="36">
        <v>0.39240000000000003</v>
      </c>
      <c r="AW53" s="36">
        <v>0.58340000000000003</v>
      </c>
      <c r="AX53" s="37">
        <v>1.3225586934595837</v>
      </c>
      <c r="AY53" s="37">
        <v>1.4959499672256293</v>
      </c>
      <c r="AZ53" s="37">
        <v>1.4959499672256293</v>
      </c>
      <c r="BB53" s="9" t="s">
        <v>29</v>
      </c>
      <c r="BC53" s="23">
        <v>1</v>
      </c>
      <c r="BD53" s="24" t="s">
        <v>50</v>
      </c>
      <c r="BE53" s="32">
        <v>2.0496693077159631</v>
      </c>
      <c r="BF53" s="33">
        <v>12.545345471896633</v>
      </c>
      <c r="BG53" s="33">
        <v>187.89377589438214</v>
      </c>
      <c r="BH53" s="34">
        <v>189.94344520209899</v>
      </c>
      <c r="BI53" s="51">
        <v>33.457823993211463</v>
      </c>
      <c r="BJ53" s="51">
        <v>31.347674723909137</v>
      </c>
      <c r="BK53" s="36">
        <v>6.3E-3</v>
      </c>
      <c r="BL53" s="36">
        <v>0.39240000000000003</v>
      </c>
      <c r="BM53" s="36">
        <v>0.60129999999999995</v>
      </c>
      <c r="BN53" s="37">
        <v>0.91915300923962107</v>
      </c>
      <c r="BO53" s="37">
        <v>0.96873314432764557</v>
      </c>
      <c r="BP53" s="37">
        <v>0.96873314432764557</v>
      </c>
      <c r="BR53" s="9" t="s">
        <v>29</v>
      </c>
      <c r="BS53" s="23">
        <v>1</v>
      </c>
      <c r="BT53" s="24" t="s">
        <v>50</v>
      </c>
      <c r="BU53" s="32">
        <v>2.0496693077159631</v>
      </c>
      <c r="BV53" s="33">
        <v>11.492327248989636</v>
      </c>
      <c r="BW53" s="33">
        <v>164.88043785918589</v>
      </c>
      <c r="BX53" s="34">
        <v>166.9301071669025</v>
      </c>
      <c r="BY53" s="51">
        <v>29.10919155932784</v>
      </c>
      <c r="BZ53" s="51">
        <v>27.257188333835529</v>
      </c>
      <c r="CA53" s="36">
        <v>6.3E-3</v>
      </c>
      <c r="CB53" s="36">
        <v>0.39240000000000003</v>
      </c>
      <c r="CC53" s="36">
        <v>0.60129999999999995</v>
      </c>
      <c r="CD53" s="37">
        <v>1.0033731021241281</v>
      </c>
      <c r="CE53" s="37">
        <v>1.0453976926709929</v>
      </c>
      <c r="CF53" s="37">
        <v>1.0453976926709929</v>
      </c>
      <c r="CH53" s="9"/>
      <c r="CI53" s="23"/>
      <c r="CJ53" s="24"/>
      <c r="CK53" s="32"/>
      <c r="CL53" s="33"/>
      <c r="CM53" s="33"/>
      <c r="CN53" s="34"/>
      <c r="CO53" s="51"/>
      <c r="CP53" s="51"/>
      <c r="CQ53" s="36"/>
      <c r="CR53" s="36"/>
      <c r="CS53" s="36"/>
      <c r="CT53" s="37"/>
      <c r="CU53" s="37"/>
      <c r="CV53" s="37"/>
      <c r="CX53" s="9" t="s">
        <v>29</v>
      </c>
      <c r="CY53" s="23">
        <v>1</v>
      </c>
      <c r="CZ53" s="24" t="s">
        <v>50</v>
      </c>
      <c r="DA53" s="32">
        <v>2.0496693077159631</v>
      </c>
      <c r="DB53" s="33">
        <v>11.933613666325783</v>
      </c>
      <c r="DC53" s="33">
        <v>170.8539628303605</v>
      </c>
      <c r="DD53" s="34">
        <v>172.90363213807819</v>
      </c>
      <c r="DE53" s="51">
        <v>30.239683831696691</v>
      </c>
      <c r="DF53" s="51">
        <v>28.315367052233285</v>
      </c>
      <c r="DG53" s="36">
        <v>6.6E-3</v>
      </c>
      <c r="DH53" s="36">
        <v>0.39240000000000003</v>
      </c>
      <c r="DI53" s="36">
        <v>0.60099999999999998</v>
      </c>
      <c r="DJ53" s="37">
        <v>0.96670512617176274</v>
      </c>
      <c r="DK53" s="37">
        <v>0.99179496790337307</v>
      </c>
      <c r="DL53" s="37">
        <v>0.99179496790337307</v>
      </c>
    </row>
    <row r="54" spans="1:11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  <c r="AL54" s="9" t="s">
        <v>29</v>
      </c>
      <c r="AM54" s="23">
        <v>2</v>
      </c>
      <c r="AN54" s="24" t="s">
        <v>51</v>
      </c>
      <c r="AO54" s="32">
        <v>17.20208490549933</v>
      </c>
      <c r="AP54" s="33">
        <v>8.7747634068435492</v>
      </c>
      <c r="AQ54" s="33">
        <v>130.49369281424649</v>
      </c>
      <c r="AR54" s="34">
        <v>147.69577771974528</v>
      </c>
      <c r="AS54" s="51">
        <v>8.7304538457101373</v>
      </c>
      <c r="AT54" s="51">
        <v>8.519537590904207</v>
      </c>
      <c r="AU54" s="36">
        <v>0.16289999999999999</v>
      </c>
      <c r="AV54" s="36">
        <v>0.39240000000000003</v>
      </c>
      <c r="AW54" s="36">
        <v>0.44469999999999998</v>
      </c>
      <c r="AX54" s="37">
        <v>9.9299954190310444</v>
      </c>
      <c r="AY54" s="37">
        <v>11.203365717793547</v>
      </c>
      <c r="AZ54" s="37">
        <v>11.203365717793547</v>
      </c>
      <c r="BB54" s="9" t="s">
        <v>29</v>
      </c>
      <c r="BC54" s="23">
        <v>2</v>
      </c>
      <c r="BD54" s="24" t="s">
        <v>51</v>
      </c>
      <c r="BE54" s="32">
        <v>18.467118566583945</v>
      </c>
      <c r="BF54" s="33">
        <v>12.099354589614423</v>
      </c>
      <c r="BG54" s="33">
        <v>181.21430708805727</v>
      </c>
      <c r="BH54" s="34">
        <v>199.68142565463776</v>
      </c>
      <c r="BI54" s="51">
        <v>24.142061371996441</v>
      </c>
      <c r="BJ54" s="51">
        <v>21.609694271370358</v>
      </c>
      <c r="BK54" s="36">
        <v>5.0700000000000002E-2</v>
      </c>
      <c r="BL54" s="36">
        <v>0.39240000000000003</v>
      </c>
      <c r="BM54" s="36">
        <v>0.55689999999999995</v>
      </c>
      <c r="BN54" s="37">
        <v>6.9011569893096398</v>
      </c>
      <c r="BO54" s="37">
        <v>6.9715949533249244</v>
      </c>
      <c r="BP54" s="37">
        <v>6.9715949533249244</v>
      </c>
      <c r="BR54" s="9" t="s">
        <v>29</v>
      </c>
      <c r="BS54" s="23">
        <v>2</v>
      </c>
      <c r="BT54" s="24" t="s">
        <v>51</v>
      </c>
      <c r="BU54" s="32">
        <v>18.467118566583945</v>
      </c>
      <c r="BV54" s="33">
        <v>11.083771487752513</v>
      </c>
      <c r="BW54" s="33">
        <v>159.01906633087603</v>
      </c>
      <c r="BX54" s="34">
        <v>177.48618489745593</v>
      </c>
      <c r="BY54" s="51">
        <v>18.923702451335782</v>
      </c>
      <c r="BZ54" s="51">
        <v>16.701110603282103</v>
      </c>
      <c r="CA54" s="36">
        <v>6.4299999999999996E-2</v>
      </c>
      <c r="CB54" s="36">
        <v>0.39240000000000003</v>
      </c>
      <c r="CC54" s="36">
        <v>0.54330000000000001</v>
      </c>
      <c r="CD54" s="37">
        <v>7.5334957585977911</v>
      </c>
      <c r="CE54" s="37">
        <v>7.7600061218397061</v>
      </c>
      <c r="CF54" s="37">
        <v>7.7600061218397061</v>
      </c>
      <c r="CH54" s="9"/>
      <c r="CI54" s="23"/>
      <c r="CJ54" s="24"/>
      <c r="CK54" s="32"/>
      <c r="CL54" s="33"/>
      <c r="CM54" s="33"/>
      <c r="CN54" s="34"/>
      <c r="CO54" s="51"/>
      <c r="CP54" s="51"/>
      <c r="CQ54" s="36"/>
      <c r="CR54" s="36"/>
      <c r="CS54" s="36"/>
      <c r="CT54" s="37"/>
      <c r="CU54" s="37"/>
      <c r="CV54" s="37"/>
      <c r="CX54" s="9" t="s">
        <v>29</v>
      </c>
      <c r="CY54" s="23">
        <v>2</v>
      </c>
      <c r="CZ54" s="24" t="s">
        <v>51</v>
      </c>
      <c r="DA54" s="32">
        <v>18.467118566583945</v>
      </c>
      <c r="DB54" s="33">
        <v>11.509561025613664</v>
      </c>
      <c r="DC54" s="33">
        <v>164.78095555837095</v>
      </c>
      <c r="DD54" s="34">
        <v>183.24807412495255</v>
      </c>
      <c r="DE54" s="51">
        <v>20.280293178178383</v>
      </c>
      <c r="DF54" s="51">
        <v>17.970925065358927</v>
      </c>
      <c r="DG54" s="36">
        <v>5.2699999999999997E-2</v>
      </c>
      <c r="DH54" s="36">
        <v>0.39240000000000003</v>
      </c>
      <c r="DI54" s="36">
        <v>0.55489999999999995</v>
      </c>
      <c r="DJ54" s="37">
        <v>7.2581863639883206</v>
      </c>
      <c r="DK54" s="37">
        <v>7.3677603296810936</v>
      </c>
      <c r="DL54" s="37">
        <v>7.3677603296810936</v>
      </c>
    </row>
    <row r="55" spans="1:11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  <c r="AL55" s="19" t="s">
        <v>29</v>
      </c>
      <c r="AM55" s="38">
        <v>3</v>
      </c>
      <c r="AN55" s="39" t="s">
        <v>52</v>
      </c>
      <c r="AO55" s="40">
        <v>18.437490350289981</v>
      </c>
      <c r="AP55" s="41">
        <v>8.100170831669411</v>
      </c>
      <c r="AQ55" s="41">
        <v>120.47919964132839</v>
      </c>
      <c r="AR55" s="42">
        <v>138.91668999161848</v>
      </c>
      <c r="AS55" s="52">
        <v>15.601358880377829</v>
      </c>
      <c r="AT55" s="52">
        <v>17.298625319031004</v>
      </c>
      <c r="AU55" s="44">
        <v>9.9500000000000005E-2</v>
      </c>
      <c r="AV55" s="44">
        <v>0.2198</v>
      </c>
      <c r="AW55" s="44">
        <v>0.68069999999999997</v>
      </c>
      <c r="AX55" s="53">
        <v>7.6601746090166793</v>
      </c>
      <c r="AY55" s="53">
        <v>6.8468910872029154</v>
      </c>
      <c r="AZ55" s="53">
        <v>6.8468910872029154</v>
      </c>
      <c r="BB55" s="19" t="s">
        <v>29</v>
      </c>
      <c r="BC55" s="38">
        <v>3</v>
      </c>
      <c r="BD55" s="39" t="s">
        <v>52</v>
      </c>
      <c r="BE55" s="40">
        <v>19.793375177452734</v>
      </c>
      <c r="BF55" s="41">
        <v>11.02999487115812</v>
      </c>
      <c r="BG55" s="41">
        <v>165.19763730836638</v>
      </c>
      <c r="BH55" s="42">
        <v>184.99101248582164</v>
      </c>
      <c r="BI55" s="52">
        <v>34.081759148297245</v>
      </c>
      <c r="BJ55" s="52">
        <v>36.30010744018648</v>
      </c>
      <c r="BK55" s="44">
        <v>2.6599999999999999E-2</v>
      </c>
      <c r="BL55" s="44">
        <v>0.2198</v>
      </c>
      <c r="BM55" s="44">
        <v>0.75360000000000005</v>
      </c>
      <c r="BN55" s="53">
        <v>5.2848499957259101</v>
      </c>
      <c r="BO55" s="53">
        <v>4.5129700076022328</v>
      </c>
      <c r="BP55" s="53">
        <v>4.5129700076022328</v>
      </c>
      <c r="BR55" s="19" t="s">
        <v>29</v>
      </c>
      <c r="BS55" s="38">
        <v>3</v>
      </c>
      <c r="BT55" s="39" t="s">
        <v>52</v>
      </c>
      <c r="BU55" s="40">
        <v>19.793375177452734</v>
      </c>
      <c r="BV55" s="41">
        <v>10.104170578481614</v>
      </c>
      <c r="BW55" s="41">
        <v>144.96417557563018</v>
      </c>
      <c r="BX55" s="42">
        <v>164.75755075308663</v>
      </c>
      <c r="BY55" s="52">
        <v>27.983386469885509</v>
      </c>
      <c r="BZ55" s="52">
        <v>29.429744747651398</v>
      </c>
      <c r="CA55" s="44">
        <v>3.4299999999999997E-2</v>
      </c>
      <c r="CB55" s="44">
        <v>0.2198</v>
      </c>
      <c r="CC55" s="44">
        <v>0.74590000000000001</v>
      </c>
      <c r="CD55" s="53">
        <v>5.7690898916370728</v>
      </c>
      <c r="CE55" s="53">
        <v>4.9320950548523044</v>
      </c>
      <c r="CF55" s="53">
        <v>4.9320950548523044</v>
      </c>
      <c r="CH55" s="19"/>
      <c r="CI55" s="38"/>
      <c r="CJ55" s="39"/>
      <c r="CK55" s="40"/>
      <c r="CL55" s="41"/>
      <c r="CM55" s="41"/>
      <c r="CN55" s="42"/>
      <c r="CO55" s="52"/>
      <c r="CP55" s="52"/>
      <c r="CQ55" s="44"/>
      <c r="CR55" s="44"/>
      <c r="CS55" s="44"/>
      <c r="CT55" s="53"/>
      <c r="CU55" s="53"/>
      <c r="CV55" s="53"/>
      <c r="CX55" s="19" t="s">
        <v>29</v>
      </c>
      <c r="CY55" s="38">
        <v>3</v>
      </c>
      <c r="CZ55" s="39" t="s">
        <v>52</v>
      </c>
      <c r="DA55" s="40">
        <v>19.793375177452734</v>
      </c>
      <c r="DB55" s="41">
        <v>10.492795381715986</v>
      </c>
      <c r="DC55" s="41">
        <v>150.224283313028</v>
      </c>
      <c r="DD55" s="42">
        <v>170.01765849048397</v>
      </c>
      <c r="DE55" s="52">
        <v>29.522394380398563</v>
      </c>
      <c r="DF55" s="52">
        <v>31.201340699827512</v>
      </c>
      <c r="DG55" s="44">
        <v>2.7300000000000001E-2</v>
      </c>
      <c r="DH55" s="44">
        <v>0.2198</v>
      </c>
      <c r="DI55" s="44">
        <v>0.75290000000000001</v>
      </c>
      <c r="DJ55" s="53">
        <v>5.5582483139465753</v>
      </c>
      <c r="DK55" s="53">
        <v>4.6848164201191906</v>
      </c>
      <c r="DL55" s="53">
        <v>4.6848164201191906</v>
      </c>
    </row>
    <row r="56" spans="1:11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  <c r="AL56" s="9" t="s">
        <v>31</v>
      </c>
      <c r="AM56" s="54">
        <v>0</v>
      </c>
      <c r="AN56" s="50" t="s">
        <v>49</v>
      </c>
      <c r="AO56" s="32">
        <v>0</v>
      </c>
      <c r="AP56" s="33">
        <v>10.288604111657744</v>
      </c>
      <c r="AQ56" s="33">
        <v>150.2548487148326</v>
      </c>
      <c r="AR56" s="34">
        <v>150.2548487148326</v>
      </c>
      <c r="AS56" s="51" t="s">
        <v>30</v>
      </c>
      <c r="AT56" s="51" t="s">
        <v>30</v>
      </c>
      <c r="AU56" s="29" t="s">
        <v>30</v>
      </c>
      <c r="AV56" s="30">
        <v>1</v>
      </c>
      <c r="AW56" s="29" t="s">
        <v>30</v>
      </c>
      <c r="AX56" s="31"/>
      <c r="AY56" s="31"/>
      <c r="AZ56" s="31"/>
      <c r="BB56" s="9" t="s">
        <v>31</v>
      </c>
      <c r="BC56" s="54">
        <v>0</v>
      </c>
      <c r="BD56" s="50" t="s">
        <v>49</v>
      </c>
      <c r="BE56" s="32">
        <v>0</v>
      </c>
      <c r="BF56" s="33">
        <v>13.005005522604943</v>
      </c>
      <c r="BG56" s="33">
        <v>187.64913419202563</v>
      </c>
      <c r="BH56" s="34">
        <v>187.64913419202563</v>
      </c>
      <c r="BI56" s="51" t="s">
        <v>30</v>
      </c>
      <c r="BJ56" s="51" t="s">
        <v>30</v>
      </c>
      <c r="BK56" s="29" t="s">
        <v>30</v>
      </c>
      <c r="BL56" s="30">
        <v>1</v>
      </c>
      <c r="BM56" s="29" t="s">
        <v>30</v>
      </c>
      <c r="BN56" s="31"/>
      <c r="BO56" s="31"/>
      <c r="BP56" s="31"/>
      <c r="BR56" s="9" t="s">
        <v>31</v>
      </c>
      <c r="BS56" s="54">
        <v>0</v>
      </c>
      <c r="BT56" s="50" t="s">
        <v>49</v>
      </c>
      <c r="BU56" s="32">
        <v>0</v>
      </c>
      <c r="BV56" s="33">
        <v>11.913404830140916</v>
      </c>
      <c r="BW56" s="33">
        <v>164.74065309099865</v>
      </c>
      <c r="BX56" s="34">
        <v>164.74065309099865</v>
      </c>
      <c r="BY56" s="51" t="s">
        <v>30</v>
      </c>
      <c r="BZ56" s="51" t="s">
        <v>30</v>
      </c>
      <c r="CA56" s="29" t="s">
        <v>30</v>
      </c>
      <c r="CB56" s="30">
        <v>1</v>
      </c>
      <c r="CC56" s="29" t="s">
        <v>30</v>
      </c>
      <c r="CD56" s="31"/>
      <c r="CE56" s="31"/>
      <c r="CF56" s="31"/>
      <c r="CH56" s="9"/>
      <c r="CI56" s="54"/>
      <c r="CJ56" s="50"/>
      <c r="CK56" s="32"/>
      <c r="CL56" s="33"/>
      <c r="CM56" s="33"/>
      <c r="CN56" s="34"/>
      <c r="CO56" s="51"/>
      <c r="CP56" s="51"/>
      <c r="CQ56" s="29"/>
      <c r="CR56" s="30"/>
      <c r="CS56" s="29"/>
      <c r="CT56" s="31"/>
      <c r="CU56" s="31"/>
      <c r="CV56" s="31"/>
      <c r="CX56" s="9" t="s">
        <v>31</v>
      </c>
      <c r="CY56" s="54">
        <v>0</v>
      </c>
      <c r="CZ56" s="50" t="s">
        <v>49</v>
      </c>
      <c r="DA56" s="32">
        <v>0</v>
      </c>
      <c r="DB56" s="33">
        <v>11.608184516853717</v>
      </c>
      <c r="DC56" s="33">
        <v>161.16834846180163</v>
      </c>
      <c r="DD56" s="34">
        <v>161.16834846180163</v>
      </c>
      <c r="DE56" s="51" t="s">
        <v>30</v>
      </c>
      <c r="DF56" s="51" t="s">
        <v>30</v>
      </c>
      <c r="DG56" s="29" t="s">
        <v>30</v>
      </c>
      <c r="DH56" s="30">
        <v>1</v>
      </c>
      <c r="DI56" s="29" t="s">
        <v>30</v>
      </c>
      <c r="DJ56" s="31"/>
      <c r="DK56" s="31"/>
      <c r="DL56" s="31"/>
    </row>
    <row r="57" spans="1:11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  <c r="AL57" s="9" t="s">
        <v>31</v>
      </c>
      <c r="AM57" s="23">
        <v>1</v>
      </c>
      <c r="AN57" s="24" t="s">
        <v>50</v>
      </c>
      <c r="AO57" s="32">
        <v>1.7963087282797017</v>
      </c>
      <c r="AP57" s="33">
        <v>8.8851231554255889</v>
      </c>
      <c r="AQ57" s="33">
        <v>129.75858571291283</v>
      </c>
      <c r="AR57" s="34">
        <v>131.55489444119243</v>
      </c>
      <c r="AS57" s="51">
        <v>19.234800425405648</v>
      </c>
      <c r="AT57" s="51">
        <v>18.699954273640174</v>
      </c>
      <c r="AU57" s="36">
        <v>3.5000000000000001E-3</v>
      </c>
      <c r="AV57" s="36">
        <v>0.9516</v>
      </c>
      <c r="AW57" s="36">
        <v>4.4900000000000002E-2</v>
      </c>
      <c r="AX57" s="37">
        <v>1.2798953347412345</v>
      </c>
      <c r="AY57" s="37">
        <v>1.4276965085448319</v>
      </c>
      <c r="AZ57" s="37">
        <v>1.4276965085448319</v>
      </c>
      <c r="BB57" s="9" t="s">
        <v>31</v>
      </c>
      <c r="BC57" s="23">
        <v>1</v>
      </c>
      <c r="BD57" s="24" t="s">
        <v>50</v>
      </c>
      <c r="BE57" s="32">
        <v>1.8665457137445756</v>
      </c>
      <c r="BF57" s="33">
        <v>11.229329233117257</v>
      </c>
      <c r="BG57" s="33">
        <v>162.02519199217235</v>
      </c>
      <c r="BH57" s="34">
        <v>163.89173770591623</v>
      </c>
      <c r="BI57" s="51">
        <v>31.165800170856286</v>
      </c>
      <c r="BJ57" s="51">
        <v>23.7573964861094</v>
      </c>
      <c r="BK57" s="36">
        <v>1E-4</v>
      </c>
      <c r="BL57" s="36">
        <v>0.99280000000000002</v>
      </c>
      <c r="BM57" s="36">
        <v>7.1000000000000004E-3</v>
      </c>
      <c r="BN57" s="37">
        <v>1.0511745439159448</v>
      </c>
      <c r="BO57" s="37">
        <v>0.99356495117474231</v>
      </c>
      <c r="BP57" s="37">
        <v>0.99356495117474231</v>
      </c>
      <c r="BR57" s="9" t="s">
        <v>31</v>
      </c>
      <c r="BS57" s="23">
        <v>1</v>
      </c>
      <c r="BT57" s="24" t="s">
        <v>50</v>
      </c>
      <c r="BU57" s="32">
        <v>1.8665457137445756</v>
      </c>
      <c r="BV57" s="33">
        <v>10.286773419091853</v>
      </c>
      <c r="BW57" s="33">
        <v>142.24496635946997</v>
      </c>
      <c r="BX57" s="34">
        <v>144.11151207321427</v>
      </c>
      <c r="BY57" s="51">
        <v>27.085543186492014</v>
      </c>
      <c r="BZ57" s="51">
        <v>20.629141017784377</v>
      </c>
      <c r="CA57" s="36">
        <v>1E-4</v>
      </c>
      <c r="CB57" s="36">
        <v>0.99280000000000002</v>
      </c>
      <c r="CC57" s="36">
        <v>7.1000000000000004E-3</v>
      </c>
      <c r="CD57" s="37">
        <v>1.1474914974995993</v>
      </c>
      <c r="CE57" s="37">
        <v>1.0689650211337536</v>
      </c>
      <c r="CF57" s="37">
        <v>1.0689650211337536</v>
      </c>
      <c r="CH57" s="9"/>
      <c r="CI57" s="23"/>
      <c r="CJ57" s="24"/>
      <c r="CK57" s="32"/>
      <c r="CL57" s="33"/>
      <c r="CM57" s="33"/>
      <c r="CN57" s="34"/>
      <c r="CO57" s="51"/>
      <c r="CP57" s="51"/>
      <c r="CQ57" s="36"/>
      <c r="CR57" s="36"/>
      <c r="CS57" s="36"/>
      <c r="CT57" s="37"/>
      <c r="CU57" s="37"/>
      <c r="CV57" s="37"/>
      <c r="CX57" s="9" t="s">
        <v>31</v>
      </c>
      <c r="CY57" s="23">
        <v>1</v>
      </c>
      <c r="CZ57" s="24" t="s">
        <v>50</v>
      </c>
      <c r="DA57" s="32">
        <v>1.8665457137445756</v>
      </c>
      <c r="DB57" s="33">
        <v>10.023225720800415</v>
      </c>
      <c r="DC57" s="33">
        <v>139.16184146619088</v>
      </c>
      <c r="DD57" s="34">
        <v>141.0283871799362</v>
      </c>
      <c r="DE57" s="51">
        <v>25.198554823416799</v>
      </c>
      <c r="DF57" s="51">
        <v>20.139961281865425</v>
      </c>
      <c r="DG57" s="36">
        <v>1E-4</v>
      </c>
      <c r="DH57" s="36">
        <v>0.99280000000000002</v>
      </c>
      <c r="DI57" s="36">
        <v>7.1000000000000004E-3</v>
      </c>
      <c r="DJ57" s="37">
        <v>1.1776619798523797</v>
      </c>
      <c r="DK57" s="37">
        <v>1.1215571615635911</v>
      </c>
      <c r="DL57" s="37">
        <v>1.1215571615635911</v>
      </c>
    </row>
    <row r="58" spans="1:11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  <c r="AL58" s="9" t="s">
        <v>31</v>
      </c>
      <c r="AM58" s="23">
        <v>2</v>
      </c>
      <c r="AN58" s="8" t="s">
        <v>51</v>
      </c>
      <c r="AO58" s="32">
        <v>16.184389424402504</v>
      </c>
      <c r="AP58" s="33">
        <v>8.604426964179245</v>
      </c>
      <c r="AQ58" s="33">
        <v>125.65933311252846</v>
      </c>
      <c r="AR58" s="34">
        <v>141.84372253693098</v>
      </c>
      <c r="AS58" s="51">
        <v>9.0716274582737846</v>
      </c>
      <c r="AT58" s="51">
        <v>8.4111261779016218</v>
      </c>
      <c r="AU58" s="36">
        <v>1.17E-2</v>
      </c>
      <c r="AV58" s="36">
        <v>0.9516</v>
      </c>
      <c r="AW58" s="36">
        <v>3.6700000000000003E-2</v>
      </c>
      <c r="AX58" s="37">
        <v>9.6096716717913573</v>
      </c>
      <c r="AY58" s="37">
        <v>10.017202073914738</v>
      </c>
      <c r="AZ58" s="37">
        <v>10.017202073914738</v>
      </c>
      <c r="BB58" s="9" t="s">
        <v>31</v>
      </c>
      <c r="BC58" s="23">
        <v>2</v>
      </c>
      <c r="BD58" s="8" t="s">
        <v>51</v>
      </c>
      <c r="BE58" s="32">
        <v>16.817210891482127</v>
      </c>
      <c r="BF58" s="33">
        <v>10.874193975220063</v>
      </c>
      <c r="BG58" s="33">
        <v>156.90040355220125</v>
      </c>
      <c r="BH58" s="34">
        <v>173.71761444368045</v>
      </c>
      <c r="BI58" s="51">
        <v>22.58641288726206</v>
      </c>
      <c r="BJ58" s="51">
        <v>13.931519748345181</v>
      </c>
      <c r="BK58" s="36">
        <v>5.9999999999999995E-4</v>
      </c>
      <c r="BL58" s="36">
        <v>0.99280000000000002</v>
      </c>
      <c r="BM58" s="36">
        <v>6.6E-3</v>
      </c>
      <c r="BN58" s="37">
        <v>7.8923971066900265</v>
      </c>
      <c r="BO58" s="37">
        <v>6.702079965091218</v>
      </c>
      <c r="BP58" s="37">
        <v>6.702079965091218</v>
      </c>
      <c r="BR58" s="9" t="s">
        <v>31</v>
      </c>
      <c r="BS58" s="23">
        <v>2</v>
      </c>
      <c r="BT58" s="8" t="s">
        <v>51</v>
      </c>
      <c r="BU58" s="32">
        <v>16.817210891482127</v>
      </c>
      <c r="BV58" s="33">
        <v>9.9614471368819562</v>
      </c>
      <c r="BW58" s="33">
        <v>137.74582901316444</v>
      </c>
      <c r="BX58" s="34">
        <v>154.56303990464559</v>
      </c>
      <c r="BY58" s="51">
        <v>17.690104506024934</v>
      </c>
      <c r="BZ58" s="51">
        <v>10.177613186353057</v>
      </c>
      <c r="CA58" s="36">
        <v>5.9999999999999995E-4</v>
      </c>
      <c r="CB58" s="36">
        <v>0.99280000000000002</v>
      </c>
      <c r="CC58" s="36">
        <v>6.6E-3</v>
      </c>
      <c r="CD58" s="37">
        <v>8.6155611617813079</v>
      </c>
      <c r="CE58" s="37">
        <v>7.2595043108156885</v>
      </c>
      <c r="CF58" s="37">
        <v>7.2595043108156885</v>
      </c>
      <c r="CH58" s="9"/>
      <c r="CI58" s="23"/>
      <c r="CJ58" s="8"/>
      <c r="CK58" s="32"/>
      <c r="CL58" s="33"/>
      <c r="CM58" s="33"/>
      <c r="CN58" s="34"/>
      <c r="CO58" s="51"/>
      <c r="CP58" s="51"/>
      <c r="CQ58" s="36"/>
      <c r="CR58" s="36"/>
      <c r="CS58" s="36"/>
      <c r="CT58" s="37"/>
      <c r="CU58" s="37"/>
      <c r="CV58" s="37"/>
      <c r="CX58" s="9" t="s">
        <v>31</v>
      </c>
      <c r="CY58" s="23">
        <v>2</v>
      </c>
      <c r="CZ58" s="8" t="s">
        <v>51</v>
      </c>
      <c r="DA58" s="32">
        <v>16.817210891482127</v>
      </c>
      <c r="DB58" s="33">
        <v>9.7062339615886692</v>
      </c>
      <c r="DC58" s="33">
        <v>134.7605400670696</v>
      </c>
      <c r="DD58" s="34">
        <v>151.57775095854981</v>
      </c>
      <c r="DE58" s="51">
        <v>15.425718470334679</v>
      </c>
      <c r="DF58" s="51">
        <v>9.5905975032518143</v>
      </c>
      <c r="DG58" s="36">
        <v>6.9999999999999999E-4</v>
      </c>
      <c r="DH58" s="36">
        <v>0.99280000000000002</v>
      </c>
      <c r="DI58" s="36">
        <v>6.4999999999999997E-3</v>
      </c>
      <c r="DJ58" s="37">
        <v>8.8420862702913716</v>
      </c>
      <c r="DK58" s="37">
        <v>7.5978186621544435</v>
      </c>
      <c r="DL58" s="37">
        <v>7.5978186621544435</v>
      </c>
    </row>
    <row r="59" spans="1:11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  <c r="AL59" s="9" t="s">
        <v>31</v>
      </c>
      <c r="AM59" s="23">
        <v>3</v>
      </c>
      <c r="AN59" s="8" t="s">
        <v>52</v>
      </c>
      <c r="AO59" s="32">
        <v>17.346706836818655</v>
      </c>
      <c r="AP59" s="33">
        <v>7.949419375510594</v>
      </c>
      <c r="AQ59" s="33">
        <v>116.09367061170076</v>
      </c>
      <c r="AR59" s="34">
        <v>133.4403774485198</v>
      </c>
      <c r="AS59" s="51">
        <v>15.759627240052978</v>
      </c>
      <c r="AT59" s="51">
        <v>16.814471266312808</v>
      </c>
      <c r="AU59" s="36">
        <v>8.8000000000000005E-3</v>
      </c>
      <c r="AV59" s="36">
        <v>0.93979999999999997</v>
      </c>
      <c r="AW59" s="36">
        <v>5.1400000000000001E-2</v>
      </c>
      <c r="AX59" s="37">
        <v>7.4157062367764333</v>
      </c>
      <c r="AY59" s="55">
        <v>6.2056684295371589</v>
      </c>
      <c r="AZ59" s="55">
        <v>6.2056684295371589</v>
      </c>
      <c r="BB59" s="9" t="s">
        <v>31</v>
      </c>
      <c r="BC59" s="23">
        <v>3</v>
      </c>
      <c r="BD59" s="8" t="s">
        <v>52</v>
      </c>
      <c r="BE59" s="32">
        <v>18.024975765078228</v>
      </c>
      <c r="BF59" s="33">
        <v>10.045292423405046</v>
      </c>
      <c r="BG59" s="33">
        <v>144.93891783671751</v>
      </c>
      <c r="BH59" s="34">
        <v>162.96389360179751</v>
      </c>
      <c r="BI59" s="51">
        <v>32.278585302851695</v>
      </c>
      <c r="BJ59" s="51">
        <v>24.685240590228119</v>
      </c>
      <c r="BK59" s="36">
        <v>2.9999999999999997E-4</v>
      </c>
      <c r="BL59" s="36">
        <v>0.99109999999999998</v>
      </c>
      <c r="BM59" s="36">
        <v>8.6E-3</v>
      </c>
      <c r="BN59" s="37">
        <v>6.0901091291419238</v>
      </c>
      <c r="BO59" s="55">
        <v>4.6687951106884116</v>
      </c>
      <c r="BP59" s="55">
        <v>4.6687951106884116</v>
      </c>
      <c r="BR59" s="9" t="s">
        <v>31</v>
      </c>
      <c r="BS59" s="23">
        <v>3</v>
      </c>
      <c r="BT59" s="8" t="s">
        <v>52</v>
      </c>
      <c r="BU59" s="32">
        <v>18.024975765078228</v>
      </c>
      <c r="BV59" s="33">
        <v>9.2021210655518946</v>
      </c>
      <c r="BW59" s="33">
        <v>127.24464285433096</v>
      </c>
      <c r="BX59" s="34">
        <v>145.26961861941157</v>
      </c>
      <c r="BY59" s="51">
        <v>26.439599673708237</v>
      </c>
      <c r="BZ59" s="51">
        <v>19.471034471587075</v>
      </c>
      <c r="CA59" s="36">
        <v>5.0000000000000001E-4</v>
      </c>
      <c r="CB59" s="36">
        <v>0.99109999999999998</v>
      </c>
      <c r="CC59" s="36">
        <v>8.3999999999999995E-3</v>
      </c>
      <c r="CD59" s="37">
        <v>6.6481332572027805</v>
      </c>
      <c r="CE59" s="55">
        <v>4.9223153966111708</v>
      </c>
      <c r="CF59" s="55">
        <v>4.9223153966111708</v>
      </c>
      <c r="CH59" s="9"/>
      <c r="CI59" s="23"/>
      <c r="CJ59" s="8"/>
      <c r="CK59" s="32"/>
      <c r="CL59" s="33"/>
      <c r="CM59" s="33"/>
      <c r="CN59" s="34"/>
      <c r="CO59" s="51"/>
      <c r="CP59" s="51"/>
      <c r="CQ59" s="36"/>
      <c r="CR59" s="36"/>
      <c r="CS59" s="36"/>
      <c r="CT59" s="37"/>
      <c r="CU59" s="55"/>
      <c r="CV59" s="55"/>
      <c r="CX59" s="9" t="s">
        <v>31</v>
      </c>
      <c r="CY59" s="23">
        <v>3</v>
      </c>
      <c r="CZ59" s="8" t="s">
        <v>52</v>
      </c>
      <c r="DA59" s="32">
        <v>18.024975765078228</v>
      </c>
      <c r="DB59" s="33">
        <v>8.9663488742388111</v>
      </c>
      <c r="DC59" s="33">
        <v>124.48731831593166</v>
      </c>
      <c r="DD59" s="34">
        <v>142.51229408101227</v>
      </c>
      <c r="DE59" s="51">
        <v>24.139461853300418</v>
      </c>
      <c r="DF59" s="51">
        <v>18.656054380789357</v>
      </c>
      <c r="DG59" s="36">
        <v>4.0000000000000002E-4</v>
      </c>
      <c r="DH59" s="36">
        <v>0.99109999999999998</v>
      </c>
      <c r="DI59" s="36">
        <v>8.5000000000000006E-3</v>
      </c>
      <c r="DJ59" s="37">
        <v>6.8228982432976011</v>
      </c>
      <c r="DK59" s="55">
        <v>5.2051836428964657</v>
      </c>
      <c r="DL59" s="55">
        <v>5.2051836428964657</v>
      </c>
    </row>
    <row r="60" spans="1:11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L60" s="47" t="s">
        <v>48</v>
      </c>
      <c r="AM60" s="5"/>
      <c r="AN60" s="5"/>
      <c r="AO60" s="5"/>
      <c r="AP60" s="5" t="s">
        <v>32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B60" s="47" t="s">
        <v>48</v>
      </c>
      <c r="BC60" s="5"/>
      <c r="BD60" s="5"/>
      <c r="BE60" s="5"/>
      <c r="BF60" s="5" t="s">
        <v>32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R60" s="47" t="s">
        <v>48</v>
      </c>
      <c r="BS60" s="5"/>
      <c r="BT60" s="5"/>
      <c r="BU60" s="5"/>
      <c r="BV60" s="5" t="s">
        <v>32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H60" s="47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X60" s="47" t="s">
        <v>48</v>
      </c>
      <c r="CY60" s="5"/>
      <c r="CZ60" s="5"/>
      <c r="DA60" s="5"/>
      <c r="DB60" s="5" t="s">
        <v>32</v>
      </c>
      <c r="DC60" s="5"/>
      <c r="DD60" s="5"/>
      <c r="DE60" s="5"/>
      <c r="DF60" s="5"/>
      <c r="DG60" s="5"/>
      <c r="DH60" s="5"/>
      <c r="DI60" s="5"/>
      <c r="DJ60" s="5"/>
      <c r="DK60" s="5"/>
      <c r="DL60" s="5"/>
    </row>
  </sheetData>
  <mergeCells count="30">
    <mergeCell ref="A40:H40"/>
    <mergeCell ref="J40:Q40"/>
    <mergeCell ref="A18:H18"/>
    <mergeCell ref="J18:Q18"/>
    <mergeCell ref="C28:F28"/>
    <mergeCell ref="L28:O28"/>
    <mergeCell ref="A30:H30"/>
    <mergeCell ref="J30:Q30"/>
    <mergeCell ref="Q28:Q29"/>
    <mergeCell ref="A28:A29"/>
    <mergeCell ref="B28:B29"/>
    <mergeCell ref="G28:G29"/>
    <mergeCell ref="J28:J29"/>
    <mergeCell ref="K28:K29"/>
    <mergeCell ref="P28:P29"/>
    <mergeCell ref="H28:H29"/>
    <mergeCell ref="K4:K5"/>
    <mergeCell ref="H4:H5"/>
    <mergeCell ref="A6:H6"/>
    <mergeCell ref="J6:Q6"/>
    <mergeCell ref="A12:H12"/>
    <mergeCell ref="J12:Q12"/>
    <mergeCell ref="C4:F4"/>
    <mergeCell ref="L4:O4"/>
    <mergeCell ref="Q4:Q5"/>
    <mergeCell ref="P4:P5"/>
    <mergeCell ref="A4:A5"/>
    <mergeCell ref="B4:B5"/>
    <mergeCell ref="G4:G5"/>
    <mergeCell ref="J4:J5"/>
  </mergeCells>
  <conditionalFormatting sqref="T30:T45">
    <cfRule type="colorScale" priority="22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R8:T23">
    <cfRule type="colorScale" priority="2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36:G39">
    <cfRule type="colorScale" priority="8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U30:U45">
    <cfRule type="colorScale" priority="13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U8:U23">
    <cfRule type="colorScale" priority="1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drawing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60"/>
  <sheetViews>
    <sheetView showGridLines="0" zoomScale="80" zoomScaleNormal="80" workbookViewId="0"/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116" x14ac:dyDescent="0.25">
      <c r="A1" s="1" t="s">
        <v>59</v>
      </c>
      <c r="B1" s="1" t="s">
        <v>60</v>
      </c>
      <c r="J1" s="1" t="s">
        <v>59</v>
      </c>
      <c r="K1" s="1" t="s">
        <v>60</v>
      </c>
    </row>
    <row r="2" spans="1:116" x14ac:dyDescent="0.25">
      <c r="A2" s="65">
        <v>2015</v>
      </c>
      <c r="B2" s="65">
        <v>70</v>
      </c>
      <c r="J2" s="65">
        <v>2016</v>
      </c>
      <c r="K2" s="65">
        <f>$B$2</f>
        <v>70</v>
      </c>
      <c r="V2" t="s">
        <v>56</v>
      </c>
      <c r="AL2" t="s">
        <v>55</v>
      </c>
      <c r="BB2" t="s">
        <v>62</v>
      </c>
      <c r="BR2" t="s">
        <v>65</v>
      </c>
      <c r="CH2" t="s">
        <v>68</v>
      </c>
      <c r="CX2" t="s">
        <v>69</v>
      </c>
    </row>
    <row r="3" spans="1:11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  <c r="AL3" s="4" t="s">
        <v>37</v>
      </c>
      <c r="AM3" s="5"/>
      <c r="AN3" s="5"/>
      <c r="AO3" s="5"/>
      <c r="AP3" s="5"/>
      <c r="AQ3" s="5"/>
      <c r="AR3" s="5"/>
      <c r="AS3" s="5"/>
      <c r="AT3" s="5"/>
      <c r="AU3" s="6" t="s">
        <v>6</v>
      </c>
      <c r="AV3" s="5"/>
      <c r="AW3" s="5"/>
      <c r="AX3" s="5"/>
      <c r="AY3" s="5"/>
      <c r="AZ3" s="7" t="s">
        <v>38</v>
      </c>
      <c r="BB3" s="4" t="s">
        <v>37</v>
      </c>
      <c r="BC3" s="5"/>
      <c r="BD3" s="5"/>
      <c r="BE3" s="5"/>
      <c r="BF3" s="5"/>
      <c r="BG3" s="5"/>
      <c r="BH3" s="5"/>
      <c r="BI3" s="5"/>
      <c r="BJ3" s="5"/>
      <c r="BK3" s="6" t="s">
        <v>6</v>
      </c>
      <c r="BL3" s="5"/>
      <c r="BM3" s="5"/>
      <c r="BN3" s="5"/>
      <c r="BO3" s="5"/>
      <c r="BP3" s="7" t="s">
        <v>57</v>
      </c>
      <c r="BR3" s="4" t="s">
        <v>37</v>
      </c>
      <c r="BS3" s="5"/>
      <c r="BT3" s="5"/>
      <c r="BU3" s="5"/>
      <c r="BV3" s="5"/>
      <c r="BW3" s="5"/>
      <c r="BX3" s="5"/>
      <c r="BY3" s="5"/>
      <c r="BZ3" s="5"/>
      <c r="CA3" s="6" t="s">
        <v>6</v>
      </c>
      <c r="CB3" s="5"/>
      <c r="CC3" s="5"/>
      <c r="CD3" s="5"/>
      <c r="CE3" s="5"/>
      <c r="CF3" s="7" t="s">
        <v>38</v>
      </c>
      <c r="CH3" s="4"/>
      <c r="CI3" s="5"/>
      <c r="CJ3" s="5"/>
      <c r="CK3" s="5"/>
      <c r="CL3" s="5"/>
      <c r="CM3" s="5"/>
      <c r="CN3" s="5"/>
      <c r="CO3" s="5"/>
      <c r="CP3" s="5"/>
      <c r="CQ3" s="6"/>
      <c r="CR3" s="5"/>
      <c r="CS3" s="5"/>
      <c r="CT3" s="5"/>
      <c r="CU3" s="5"/>
      <c r="CV3" s="7"/>
      <c r="CX3" s="4" t="s">
        <v>37</v>
      </c>
      <c r="CY3" s="5"/>
      <c r="CZ3" s="5"/>
      <c r="DA3" s="5"/>
      <c r="DB3" s="5"/>
      <c r="DC3" s="5"/>
      <c r="DD3" s="5"/>
      <c r="DE3" s="5"/>
      <c r="DF3" s="5"/>
      <c r="DG3" s="6" t="s">
        <v>6</v>
      </c>
      <c r="DH3" s="5"/>
      <c r="DI3" s="5"/>
      <c r="DJ3" s="5"/>
      <c r="DK3" s="5"/>
      <c r="DL3" s="7" t="s">
        <v>38</v>
      </c>
    </row>
    <row r="4" spans="1:116" ht="15" customHeight="1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 t="s">
        <v>0</v>
      </c>
      <c r="K4" s="160" t="s">
        <v>1</v>
      </c>
      <c r="L4" s="134" t="s">
        <v>3</v>
      </c>
      <c r="M4" s="134"/>
      <c r="N4" s="134"/>
      <c r="O4" s="134"/>
      <c r="P4" s="159" t="s">
        <v>70</v>
      </c>
      <c r="Q4" s="159" t="s">
        <v>72</v>
      </c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  <c r="AL4" s="8"/>
      <c r="AM4" s="9"/>
      <c r="AN4" s="9"/>
      <c r="AO4" s="10" t="s">
        <v>7</v>
      </c>
      <c r="AP4" s="10"/>
      <c r="AQ4" s="10"/>
      <c r="AR4" s="10"/>
      <c r="AS4" s="10"/>
      <c r="AT4" s="10"/>
      <c r="AU4" s="10"/>
      <c r="AV4" s="10"/>
      <c r="AW4" s="11"/>
      <c r="AX4" s="12"/>
      <c r="AY4" s="12" t="s">
        <v>8</v>
      </c>
      <c r="AZ4" s="12"/>
      <c r="BB4" s="8"/>
      <c r="BC4" s="9"/>
      <c r="BD4" s="9"/>
      <c r="BE4" s="10" t="s">
        <v>7</v>
      </c>
      <c r="BF4" s="10"/>
      <c r="BG4" s="10"/>
      <c r="BH4" s="10"/>
      <c r="BI4" s="10"/>
      <c r="BJ4" s="10"/>
      <c r="BK4" s="10"/>
      <c r="BL4" s="10"/>
      <c r="BM4" s="11"/>
      <c r="BN4" s="12"/>
      <c r="BO4" s="12" t="s">
        <v>8</v>
      </c>
      <c r="BP4" s="12"/>
      <c r="BR4" s="8"/>
      <c r="BS4" s="9"/>
      <c r="BT4" s="9"/>
      <c r="BU4" s="10" t="s">
        <v>7</v>
      </c>
      <c r="BV4" s="10"/>
      <c r="BW4" s="10"/>
      <c r="BX4" s="10"/>
      <c r="BY4" s="10"/>
      <c r="BZ4" s="10"/>
      <c r="CA4" s="10"/>
      <c r="CB4" s="10"/>
      <c r="CC4" s="11"/>
      <c r="CD4" s="12"/>
      <c r="CE4" s="12" t="s">
        <v>8</v>
      </c>
      <c r="CF4" s="12"/>
      <c r="CH4" s="8"/>
      <c r="CI4" s="9"/>
      <c r="CJ4" s="9"/>
      <c r="CK4" s="10"/>
      <c r="CL4" s="10"/>
      <c r="CM4" s="10"/>
      <c r="CN4" s="10"/>
      <c r="CO4" s="10"/>
      <c r="CP4" s="10"/>
      <c r="CQ4" s="10"/>
      <c r="CR4" s="10"/>
      <c r="CS4" s="11"/>
      <c r="CT4" s="12"/>
      <c r="CU4" s="12"/>
      <c r="CV4" s="12"/>
      <c r="CX4" s="8"/>
      <c r="CY4" s="9"/>
      <c r="CZ4" s="9"/>
      <c r="DA4" s="10" t="s">
        <v>7</v>
      </c>
      <c r="DB4" s="10"/>
      <c r="DC4" s="10"/>
      <c r="DD4" s="10"/>
      <c r="DE4" s="10"/>
      <c r="DF4" s="10"/>
      <c r="DG4" s="10"/>
      <c r="DH4" s="10"/>
      <c r="DI4" s="11"/>
      <c r="DJ4" s="12"/>
      <c r="DK4" s="12" t="s">
        <v>8</v>
      </c>
      <c r="DL4" s="12"/>
    </row>
    <row r="5" spans="1:116" ht="15" customHeight="1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 t="s">
        <v>2</v>
      </c>
      <c r="M5" s="57" t="s">
        <v>63</v>
      </c>
      <c r="N5" s="57" t="s">
        <v>85</v>
      </c>
      <c r="O5" s="57" t="s">
        <v>86</v>
      </c>
      <c r="P5" s="159"/>
      <c r="Q5" s="159"/>
      <c r="R5" s="63" t="s">
        <v>53</v>
      </c>
      <c r="S5" s="63" t="s">
        <v>54</v>
      </c>
      <c r="T5" s="66" t="s">
        <v>71</v>
      </c>
      <c r="U5" s="66" t="s">
        <v>73</v>
      </c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  <c r="AL5" s="8"/>
      <c r="AM5" s="13"/>
      <c r="AN5" s="14"/>
      <c r="AO5" s="9" t="s">
        <v>9</v>
      </c>
      <c r="AP5" s="15" t="s">
        <v>10</v>
      </c>
      <c r="AQ5" s="15" t="s">
        <v>11</v>
      </c>
      <c r="AR5" s="9"/>
      <c r="AS5" s="15" t="s">
        <v>12</v>
      </c>
      <c r="AT5" s="15" t="s">
        <v>13</v>
      </c>
      <c r="AU5" s="16" t="s">
        <v>14</v>
      </c>
      <c r="AV5" s="17" t="s">
        <v>15</v>
      </c>
      <c r="AW5" s="16" t="s">
        <v>14</v>
      </c>
      <c r="AX5" s="9" t="s">
        <v>16</v>
      </c>
      <c r="AY5" s="13"/>
      <c r="AZ5" s="13"/>
      <c r="BB5" s="8"/>
      <c r="BC5" s="13"/>
      <c r="BD5" s="14"/>
      <c r="BE5" s="9" t="s">
        <v>9</v>
      </c>
      <c r="BF5" s="15" t="s">
        <v>10</v>
      </c>
      <c r="BG5" s="15" t="s">
        <v>11</v>
      </c>
      <c r="BH5" s="9"/>
      <c r="BI5" s="15" t="s">
        <v>12</v>
      </c>
      <c r="BJ5" s="15" t="s">
        <v>13</v>
      </c>
      <c r="BK5" s="16" t="s">
        <v>14</v>
      </c>
      <c r="BL5" s="17" t="s">
        <v>15</v>
      </c>
      <c r="BM5" s="16" t="s">
        <v>14</v>
      </c>
      <c r="BN5" s="9" t="s">
        <v>16</v>
      </c>
      <c r="BO5" s="13"/>
      <c r="BP5" s="13"/>
      <c r="BR5" s="8"/>
      <c r="BS5" s="13"/>
      <c r="BT5" s="14"/>
      <c r="BU5" s="9" t="s">
        <v>9</v>
      </c>
      <c r="BV5" s="15" t="s">
        <v>10</v>
      </c>
      <c r="BW5" s="15" t="s">
        <v>11</v>
      </c>
      <c r="BX5" s="9"/>
      <c r="BY5" s="15" t="s">
        <v>12</v>
      </c>
      <c r="BZ5" s="15" t="s">
        <v>13</v>
      </c>
      <c r="CA5" s="16" t="s">
        <v>14</v>
      </c>
      <c r="CB5" s="17" t="s">
        <v>15</v>
      </c>
      <c r="CC5" s="16" t="s">
        <v>14</v>
      </c>
      <c r="CD5" s="9" t="s">
        <v>16</v>
      </c>
      <c r="CE5" s="13"/>
      <c r="CF5" s="13"/>
      <c r="CH5" s="8"/>
      <c r="CI5" s="13"/>
      <c r="CJ5" s="14"/>
      <c r="CK5" s="9"/>
      <c r="CL5" s="15"/>
      <c r="CM5" s="15"/>
      <c r="CN5" s="9"/>
      <c r="CO5" s="15"/>
      <c r="CP5" s="15"/>
      <c r="CQ5" s="16"/>
      <c r="CR5" s="17"/>
      <c r="CS5" s="16"/>
      <c r="CT5" s="9"/>
      <c r="CU5" s="13"/>
      <c r="CV5" s="13"/>
      <c r="CX5" s="8"/>
      <c r="CY5" s="13"/>
      <c r="CZ5" s="14"/>
      <c r="DA5" s="9" t="s">
        <v>9</v>
      </c>
      <c r="DB5" s="15" t="s">
        <v>10</v>
      </c>
      <c r="DC5" s="15" t="s">
        <v>11</v>
      </c>
      <c r="DD5" s="9"/>
      <c r="DE5" s="15" t="s">
        <v>12</v>
      </c>
      <c r="DF5" s="15" t="s">
        <v>13</v>
      </c>
      <c r="DG5" s="16" t="s">
        <v>14</v>
      </c>
      <c r="DH5" s="17" t="s">
        <v>15</v>
      </c>
      <c r="DI5" s="16" t="s">
        <v>14</v>
      </c>
      <c r="DJ5" s="9" t="s">
        <v>16</v>
      </c>
      <c r="DK5" s="13"/>
      <c r="DL5" s="13"/>
    </row>
    <row r="6" spans="1:11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 t="s">
        <v>4</v>
      </c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  <c r="AL6" s="18"/>
      <c r="AM6" s="19" t="s">
        <v>17</v>
      </c>
      <c r="AN6" s="20" t="s">
        <v>18</v>
      </c>
      <c r="AO6" s="19" t="s">
        <v>19</v>
      </c>
      <c r="AP6" s="21" t="s">
        <v>20</v>
      </c>
      <c r="AQ6" s="21" t="s">
        <v>21</v>
      </c>
      <c r="AR6" s="19" t="s">
        <v>12</v>
      </c>
      <c r="AS6" s="21" t="s">
        <v>22</v>
      </c>
      <c r="AT6" s="21" t="s">
        <v>22</v>
      </c>
      <c r="AU6" s="22" t="s">
        <v>23</v>
      </c>
      <c r="AV6" s="22" t="s">
        <v>24</v>
      </c>
      <c r="AW6" s="22" t="s">
        <v>25</v>
      </c>
      <c r="AX6" s="19" t="s">
        <v>26</v>
      </c>
      <c r="AY6" s="19" t="s">
        <v>27</v>
      </c>
      <c r="AZ6" s="19" t="s">
        <v>28</v>
      </c>
      <c r="BB6" s="18"/>
      <c r="BC6" s="19" t="s">
        <v>17</v>
      </c>
      <c r="BD6" s="20" t="s">
        <v>18</v>
      </c>
      <c r="BE6" s="19" t="s">
        <v>19</v>
      </c>
      <c r="BF6" s="21" t="s">
        <v>20</v>
      </c>
      <c r="BG6" s="21" t="s">
        <v>21</v>
      </c>
      <c r="BH6" s="19" t="s">
        <v>12</v>
      </c>
      <c r="BI6" s="21" t="s">
        <v>22</v>
      </c>
      <c r="BJ6" s="21" t="s">
        <v>22</v>
      </c>
      <c r="BK6" s="22" t="s">
        <v>23</v>
      </c>
      <c r="BL6" s="22" t="s">
        <v>24</v>
      </c>
      <c r="BM6" s="22" t="s">
        <v>25</v>
      </c>
      <c r="BN6" s="19" t="s">
        <v>26</v>
      </c>
      <c r="BO6" s="19" t="s">
        <v>27</v>
      </c>
      <c r="BP6" s="19" t="s">
        <v>28</v>
      </c>
      <c r="BR6" s="18"/>
      <c r="BS6" s="19" t="s">
        <v>17</v>
      </c>
      <c r="BT6" s="20" t="s">
        <v>18</v>
      </c>
      <c r="BU6" s="19" t="s">
        <v>19</v>
      </c>
      <c r="BV6" s="21" t="s">
        <v>20</v>
      </c>
      <c r="BW6" s="21" t="s">
        <v>21</v>
      </c>
      <c r="BX6" s="19" t="s">
        <v>12</v>
      </c>
      <c r="BY6" s="21" t="s">
        <v>22</v>
      </c>
      <c r="BZ6" s="21" t="s">
        <v>22</v>
      </c>
      <c r="CA6" s="22" t="s">
        <v>23</v>
      </c>
      <c r="CB6" s="22" t="s">
        <v>24</v>
      </c>
      <c r="CC6" s="22" t="s">
        <v>25</v>
      </c>
      <c r="CD6" s="19" t="s">
        <v>26</v>
      </c>
      <c r="CE6" s="19" t="s">
        <v>27</v>
      </c>
      <c r="CF6" s="19" t="s">
        <v>28</v>
      </c>
      <c r="CH6" s="18"/>
      <c r="CI6" s="19"/>
      <c r="CJ6" s="20"/>
      <c r="CK6" s="19"/>
      <c r="CL6" s="21"/>
      <c r="CM6" s="21"/>
      <c r="CN6" s="19"/>
      <c r="CO6" s="21"/>
      <c r="CP6" s="21"/>
      <c r="CQ6" s="22"/>
      <c r="CR6" s="22"/>
      <c r="CS6" s="22"/>
      <c r="CT6" s="19"/>
      <c r="CU6" s="19"/>
      <c r="CV6" s="19"/>
      <c r="CX6" s="18"/>
      <c r="CY6" s="19" t="s">
        <v>17</v>
      </c>
      <c r="CZ6" s="20" t="s">
        <v>18</v>
      </c>
      <c r="DA6" s="19" t="s">
        <v>19</v>
      </c>
      <c r="DB6" s="21" t="s">
        <v>20</v>
      </c>
      <c r="DC6" s="21" t="s">
        <v>21</v>
      </c>
      <c r="DD6" s="19" t="s">
        <v>12</v>
      </c>
      <c r="DE6" s="21" t="s">
        <v>22</v>
      </c>
      <c r="DF6" s="21" t="s">
        <v>22</v>
      </c>
      <c r="DG6" s="22" t="s">
        <v>23</v>
      </c>
      <c r="DH6" s="22" t="s">
        <v>24</v>
      </c>
      <c r="DI6" s="22" t="s">
        <v>25</v>
      </c>
      <c r="DJ6" s="19" t="s">
        <v>26</v>
      </c>
      <c r="DK6" s="19" t="s">
        <v>27</v>
      </c>
      <c r="DL6" s="19" t="s">
        <v>28</v>
      </c>
    </row>
    <row r="7" spans="1:116" x14ac:dyDescent="0.25">
      <c r="A7" s="2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F11" si="0">AF7</f>
        <v>1</v>
      </c>
      <c r="F7" s="58" t="str">
        <f t="shared" si="0"/>
        <v>NA</v>
      </c>
      <c r="G7" s="68" t="s">
        <v>30</v>
      </c>
      <c r="H7" s="68" t="s">
        <v>30</v>
      </c>
      <c r="J7" s="2">
        <v>0</v>
      </c>
      <c r="K7" s="3">
        <v>0.8</v>
      </c>
      <c r="L7" s="61" t="str">
        <f>AS7</f>
        <v>NA</v>
      </c>
      <c r="M7" s="58" t="str">
        <f>AU7</f>
        <v>NA</v>
      </c>
      <c r="N7" s="58">
        <f t="shared" ref="N7:O11" si="1">AV7</f>
        <v>1</v>
      </c>
      <c r="O7" s="58" t="str">
        <f t="shared" si="1"/>
        <v>NA</v>
      </c>
      <c r="P7" s="68" t="s">
        <v>30</v>
      </c>
      <c r="Q7" s="68" t="s">
        <v>30</v>
      </c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11019.62032413256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  <c r="AL7" s="9" t="s">
        <v>29</v>
      </c>
      <c r="AM7" s="23">
        <v>0</v>
      </c>
      <c r="AN7" s="24" t="s">
        <v>39</v>
      </c>
      <c r="AO7" s="25">
        <v>2174.6362389405977</v>
      </c>
      <c r="AP7" s="26">
        <v>624.6719580377719</v>
      </c>
      <c r="AQ7" s="26">
        <v>9829.1954635444527</v>
      </c>
      <c r="AR7" s="27">
        <v>12003.831702485129</v>
      </c>
      <c r="AS7" s="28" t="s">
        <v>30</v>
      </c>
      <c r="AT7" s="28" t="s">
        <v>30</v>
      </c>
      <c r="AU7" s="29" t="s">
        <v>30</v>
      </c>
      <c r="AV7" s="30">
        <v>1</v>
      </c>
      <c r="AW7" s="29" t="s">
        <v>30</v>
      </c>
      <c r="AX7" s="31"/>
      <c r="AY7" s="31"/>
      <c r="AZ7" s="31"/>
      <c r="BB7" s="9" t="s">
        <v>29</v>
      </c>
      <c r="BC7" s="23">
        <v>0</v>
      </c>
      <c r="BD7" s="24" t="s">
        <v>39</v>
      </c>
      <c r="BE7" s="25">
        <v>2447.8429069122321</v>
      </c>
      <c r="BF7" s="26">
        <v>344.19943574115979</v>
      </c>
      <c r="BG7" s="26">
        <v>5800.0908408382911</v>
      </c>
      <c r="BH7" s="27">
        <v>8247.9337477504214</v>
      </c>
      <c r="BI7" s="28" t="s">
        <v>30</v>
      </c>
      <c r="BJ7" s="28" t="s">
        <v>30</v>
      </c>
      <c r="BK7" s="29" t="s">
        <v>30</v>
      </c>
      <c r="BL7" s="30">
        <v>1</v>
      </c>
      <c r="BM7" s="29" t="s">
        <v>30</v>
      </c>
      <c r="BN7" s="31"/>
      <c r="BO7" s="31"/>
      <c r="BP7" s="31"/>
      <c r="BR7" s="9" t="s">
        <v>29</v>
      </c>
      <c r="BS7" s="23">
        <v>0</v>
      </c>
      <c r="BT7" s="24" t="s">
        <v>39</v>
      </c>
      <c r="BU7" s="25">
        <v>2447.8429069122321</v>
      </c>
      <c r="BV7" s="26">
        <v>321.32361166364217</v>
      </c>
      <c r="BW7" s="26">
        <v>5342.5452585319763</v>
      </c>
      <c r="BX7" s="27">
        <v>7790.3881654440938</v>
      </c>
      <c r="BY7" s="28" t="s">
        <v>30</v>
      </c>
      <c r="BZ7" s="28" t="s">
        <v>30</v>
      </c>
      <c r="CA7" s="29" t="s">
        <v>30</v>
      </c>
      <c r="CB7" s="30">
        <v>1</v>
      </c>
      <c r="CC7" s="29" t="s">
        <v>30</v>
      </c>
      <c r="CD7" s="31"/>
      <c r="CE7" s="31"/>
      <c r="CF7" s="31"/>
      <c r="CH7" s="9"/>
      <c r="CI7" s="23"/>
      <c r="CJ7" s="24"/>
      <c r="CK7" s="25"/>
      <c r="CL7" s="26"/>
      <c r="CM7" s="26"/>
      <c r="CN7" s="27"/>
      <c r="CO7" s="28"/>
      <c r="CP7" s="28"/>
      <c r="CQ7" s="29"/>
      <c r="CR7" s="30"/>
      <c r="CS7" s="29"/>
      <c r="CT7" s="31"/>
      <c r="CU7" s="31"/>
      <c r="CV7" s="31"/>
      <c r="CX7" s="9" t="s">
        <v>29</v>
      </c>
      <c r="CY7" s="23">
        <v>0</v>
      </c>
      <c r="CZ7" s="24" t="s">
        <v>39</v>
      </c>
      <c r="DA7" s="25">
        <v>2442.5368950206766</v>
      </c>
      <c r="DB7" s="26">
        <v>252.2806965642844</v>
      </c>
      <c r="DC7" s="26">
        <v>4209.1452027759469</v>
      </c>
      <c r="DD7" s="27">
        <v>6651.6820977965872</v>
      </c>
      <c r="DE7" s="28" t="s">
        <v>30</v>
      </c>
      <c r="DF7" s="28" t="s">
        <v>30</v>
      </c>
      <c r="DG7" s="29" t="s">
        <v>30</v>
      </c>
      <c r="DH7" s="30">
        <v>1</v>
      </c>
      <c r="DI7" s="29" t="s">
        <v>30</v>
      </c>
      <c r="DJ7" s="31"/>
      <c r="DK7" s="31"/>
      <c r="DL7" s="31"/>
    </row>
    <row r="8" spans="1:116" x14ac:dyDescent="0.25">
      <c r="A8" s="2">
        <v>1</v>
      </c>
      <c r="B8" s="3">
        <v>0.9</v>
      </c>
      <c r="C8" s="61">
        <f t="shared" ref="C8:C11" si="2">AC8</f>
        <v>772.26822569539547</v>
      </c>
      <c r="D8" s="58">
        <f t="shared" ref="D8:D11" si="3">AE8</f>
        <v>5.0299999999999997E-2</v>
      </c>
      <c r="E8" s="58">
        <f t="shared" si="0"/>
        <v>0.84199999999999997</v>
      </c>
      <c r="F8" s="58">
        <f t="shared" si="0"/>
        <v>0.1077</v>
      </c>
      <c r="G8" s="68">
        <f t="shared" ref="G8:H11" si="4">AH8</f>
        <v>6.4504883670544784</v>
      </c>
      <c r="H8" s="68">
        <f t="shared" si="4"/>
        <v>12.860926467742889</v>
      </c>
      <c r="J8" s="2">
        <v>1</v>
      </c>
      <c r="K8" s="3">
        <v>0.9</v>
      </c>
      <c r="L8" s="61">
        <f>AS8</f>
        <v>671.49195413998018</v>
      </c>
      <c r="M8" s="58">
        <f>AU8</f>
        <v>5.5300000000000002E-2</v>
      </c>
      <c r="N8" s="58">
        <f t="shared" si="1"/>
        <v>0.84199999999999997</v>
      </c>
      <c r="O8" s="58">
        <f t="shared" si="1"/>
        <v>0.1027</v>
      </c>
      <c r="P8" s="68">
        <f>AX8</f>
        <v>7.1674664986943304</v>
      </c>
      <c r="Q8" s="68">
        <f>AY8</f>
        <v>13.352885289389208</v>
      </c>
      <c r="R8" s="64">
        <f t="shared" ref="R8:S11" si="5">(L8-C8)/C8</f>
        <v>-0.1304938727275364</v>
      </c>
      <c r="S8" s="64">
        <f t="shared" si="5"/>
        <v>9.9403578528827127E-2</v>
      </c>
      <c r="T8" s="64">
        <f t="shared" ref="T8:U11" si="6">(P8-G8)/G8</f>
        <v>0.11115098436604881</v>
      </c>
      <c r="U8" s="64">
        <f t="shared" si="6"/>
        <v>3.8252207014807603E-2</v>
      </c>
      <c r="V8" s="9" t="s">
        <v>29</v>
      </c>
      <c r="W8" s="23">
        <v>1</v>
      </c>
      <c r="X8" s="24" t="s">
        <v>40</v>
      </c>
      <c r="Y8" s="32">
        <v>2444.8730487078601</v>
      </c>
      <c r="Z8" s="33">
        <v>642.46609459626325</v>
      </c>
      <c r="AA8" s="33">
        <v>10359.868447220342</v>
      </c>
      <c r="AB8" s="34">
        <v>12804.741495928247</v>
      </c>
      <c r="AC8" s="35">
        <v>772.26822569539547</v>
      </c>
      <c r="AD8" s="35">
        <v>389.51506714489551</v>
      </c>
      <c r="AE8" s="36">
        <v>5.0299999999999997E-2</v>
      </c>
      <c r="AF8" s="36">
        <v>0.84199999999999997</v>
      </c>
      <c r="AG8" s="36">
        <v>0.1077</v>
      </c>
      <c r="AH8" s="37">
        <v>6.4504883670544784</v>
      </c>
      <c r="AI8" s="37">
        <v>12.860926467742889</v>
      </c>
      <c r="AJ8" s="37">
        <v>6.6665480105834956</v>
      </c>
      <c r="AL8" s="9" t="s">
        <v>29</v>
      </c>
      <c r="AM8" s="23">
        <v>1</v>
      </c>
      <c r="AN8" s="24" t="s">
        <v>40</v>
      </c>
      <c r="AO8" s="32">
        <v>2444.3010053981434</v>
      </c>
      <c r="AP8" s="33">
        <v>587.0485151508509</v>
      </c>
      <c r="AQ8" s="33">
        <v>9245.7602681516073</v>
      </c>
      <c r="AR8" s="34">
        <v>11690.061273549813</v>
      </c>
      <c r="AS8" s="35">
        <v>671.49195413998018</v>
      </c>
      <c r="AT8" s="35">
        <v>313.77042893531689</v>
      </c>
      <c r="AU8" s="36">
        <v>5.5300000000000002E-2</v>
      </c>
      <c r="AV8" s="36">
        <v>0.84199999999999997</v>
      </c>
      <c r="AW8" s="36">
        <v>0.1027</v>
      </c>
      <c r="AX8" s="37">
        <v>7.1674664986943304</v>
      </c>
      <c r="AY8" s="37">
        <v>13.352885289389208</v>
      </c>
      <c r="AZ8" s="37">
        <v>6.9107204509364388</v>
      </c>
      <c r="BB8" s="9" t="s">
        <v>29</v>
      </c>
      <c r="BC8" s="23">
        <v>1</v>
      </c>
      <c r="BD8" s="24" t="s">
        <v>40</v>
      </c>
      <c r="BE8" s="32">
        <v>2489.7640561895669</v>
      </c>
      <c r="BF8" s="33">
        <v>340.32749731679422</v>
      </c>
      <c r="BG8" s="33">
        <v>5737.4072178771257</v>
      </c>
      <c r="BH8" s="34">
        <v>8227.1712740665644</v>
      </c>
      <c r="BI8" s="35">
        <v>283.92927513879494</v>
      </c>
      <c r="BJ8" s="35">
        <v>20.762473683857024</v>
      </c>
      <c r="BK8" s="36">
        <v>2.0199999999999999E-2</v>
      </c>
      <c r="BL8" s="36">
        <v>0.9587</v>
      </c>
      <c r="BM8" s="36">
        <v>2.1100000000000001E-2</v>
      </c>
      <c r="BN8" s="37">
        <v>10.826915276733434</v>
      </c>
      <c r="BO8" s="37">
        <v>28.109322846465659</v>
      </c>
      <c r="BP8" s="37">
        <v>12.893124115744294</v>
      </c>
      <c r="BR8" s="9" t="s">
        <v>29</v>
      </c>
      <c r="BS8" s="23">
        <v>1</v>
      </c>
      <c r="BT8" s="24" t="s">
        <v>40</v>
      </c>
      <c r="BU8" s="32">
        <v>2489.606837599656</v>
      </c>
      <c r="BV8" s="33">
        <v>317.75954785640636</v>
      </c>
      <c r="BW8" s="33">
        <v>5284.4513116477583</v>
      </c>
      <c r="BX8" s="34">
        <v>7774.0581492472829</v>
      </c>
      <c r="BY8" s="35">
        <v>248.80800945290849</v>
      </c>
      <c r="BZ8" s="35">
        <v>16.330016196810902</v>
      </c>
      <c r="CA8" s="36">
        <v>2.06E-2</v>
      </c>
      <c r="CB8" s="36">
        <v>0.9587</v>
      </c>
      <c r="CC8" s="36">
        <v>2.07E-2</v>
      </c>
      <c r="CD8" s="37">
        <v>11.718064812036811</v>
      </c>
      <c r="CE8" s="37">
        <v>29.428347797149009</v>
      </c>
      <c r="CF8" s="37">
        <v>13.745617879201429</v>
      </c>
      <c r="CH8" s="9"/>
      <c r="CI8" s="23"/>
      <c r="CJ8" s="24"/>
      <c r="CK8" s="32"/>
      <c r="CL8" s="33"/>
      <c r="CM8" s="33"/>
      <c r="CN8" s="34"/>
      <c r="CO8" s="35"/>
      <c r="CP8" s="35"/>
      <c r="CQ8" s="36"/>
      <c r="CR8" s="36"/>
      <c r="CS8" s="36"/>
      <c r="CT8" s="37"/>
      <c r="CU8" s="37"/>
      <c r="CV8" s="37"/>
      <c r="CX8" s="9" t="s">
        <v>29</v>
      </c>
      <c r="CY8" s="23">
        <v>1</v>
      </c>
      <c r="CZ8" s="24" t="s">
        <v>40</v>
      </c>
      <c r="DA8" s="32">
        <v>2465.0065487496304</v>
      </c>
      <c r="DB8" s="33">
        <v>250.36134906298639</v>
      </c>
      <c r="DC8" s="33">
        <v>4180.0560099566646</v>
      </c>
      <c r="DD8" s="34">
        <v>6645.0625587062405</v>
      </c>
      <c r="DE8" s="35">
        <v>186.27891613105334</v>
      </c>
      <c r="DF8" s="35">
        <v>6.6195390903467342</v>
      </c>
      <c r="DG8" s="36">
        <v>1.2500000000000001E-2</v>
      </c>
      <c r="DH8" s="36">
        <v>0.97099999999999997</v>
      </c>
      <c r="DI8" s="36">
        <v>1.6500000000000001E-2</v>
      </c>
      <c r="DJ8" s="37">
        <v>11.706923167252459</v>
      </c>
      <c r="DK8" s="37">
        <v>22.706858003131444</v>
      </c>
      <c r="DL8" s="37">
        <v>2.9230767331073668</v>
      </c>
    </row>
    <row r="9" spans="1:116" x14ac:dyDescent="0.25">
      <c r="A9" s="2">
        <v>2</v>
      </c>
      <c r="B9" s="3">
        <v>0.92</v>
      </c>
      <c r="C9" s="61">
        <f t="shared" si="2"/>
        <v>730.29494371681733</v>
      </c>
      <c r="D9" s="58">
        <f t="shared" si="3"/>
        <v>4.6899999999999997E-2</v>
      </c>
      <c r="E9" s="58">
        <f t="shared" si="0"/>
        <v>0.79720000000000002</v>
      </c>
      <c r="F9" s="58">
        <f t="shared" si="0"/>
        <v>0.15590000000000001</v>
      </c>
      <c r="G9" s="68">
        <f t="shared" si="4"/>
        <v>5.9894945311972485</v>
      </c>
      <c r="H9" s="68">
        <f t="shared" si="4"/>
        <v>9.6504979500487575</v>
      </c>
      <c r="J9" s="2">
        <v>2</v>
      </c>
      <c r="K9" s="3">
        <v>0.92</v>
      </c>
      <c r="L9" s="61">
        <f>AS9</f>
        <v>637.07638665902448</v>
      </c>
      <c r="M9" s="58">
        <f>AU9</f>
        <v>5.2600000000000001E-2</v>
      </c>
      <c r="N9" s="58">
        <f t="shared" si="1"/>
        <v>0.79720000000000002</v>
      </c>
      <c r="O9" s="58">
        <f t="shared" si="1"/>
        <v>0.1502</v>
      </c>
      <c r="P9" s="68">
        <f t="shared" ref="P9:Q11" si="7">AX9</f>
        <v>6.6519057821552598</v>
      </c>
      <c r="Q9" s="68">
        <f t="shared" si="7"/>
        <v>10.107061143174366</v>
      </c>
      <c r="R9" s="64">
        <f t="shared" si="5"/>
        <v>-0.12764508074417086</v>
      </c>
      <c r="S9" s="64">
        <f t="shared" si="5"/>
        <v>0.12153518123667385</v>
      </c>
      <c r="T9" s="64">
        <f t="shared" si="6"/>
        <v>0.1105955181205585</v>
      </c>
      <c r="U9" s="64">
        <f t="shared" si="6"/>
        <v>4.7309806756997669E-2</v>
      </c>
      <c r="V9" s="9" t="s">
        <v>29</v>
      </c>
      <c r="W9" s="23">
        <v>2</v>
      </c>
      <c r="X9" s="24" t="s">
        <v>41</v>
      </c>
      <c r="Y9" s="32">
        <v>2469.456534487289</v>
      </c>
      <c r="Z9" s="33">
        <v>635.13720149986921</v>
      </c>
      <c r="AA9" s="33">
        <v>10244.100999486926</v>
      </c>
      <c r="AB9" s="34">
        <v>12713.557533974281</v>
      </c>
      <c r="AC9" s="35">
        <v>730.29494371681733</v>
      </c>
      <c r="AD9" s="35">
        <v>480.6990290988615</v>
      </c>
      <c r="AE9" s="36">
        <v>4.6899999999999997E-2</v>
      </c>
      <c r="AF9" s="36">
        <v>0.79720000000000002</v>
      </c>
      <c r="AG9" s="36">
        <v>0.15590000000000001</v>
      </c>
      <c r="AH9" s="37">
        <v>5.9894945311972485</v>
      </c>
      <c r="AI9" s="37">
        <v>9.6504979500487575</v>
      </c>
      <c r="AJ9" s="37">
        <v>4.9114764932900243</v>
      </c>
      <c r="AL9" s="9" t="s">
        <v>29</v>
      </c>
      <c r="AM9" s="23">
        <v>2</v>
      </c>
      <c r="AN9" s="24" t="s">
        <v>41</v>
      </c>
      <c r="AO9" s="32">
        <v>2468.9768144306872</v>
      </c>
      <c r="AP9" s="33">
        <v>580.42289842545711</v>
      </c>
      <c r="AQ9" s="33">
        <v>9142.4122410922519</v>
      </c>
      <c r="AR9" s="34">
        <v>11611.389055523014</v>
      </c>
      <c r="AS9" s="35">
        <v>637.07638665902448</v>
      </c>
      <c r="AT9" s="35">
        <v>392.44264696211576</v>
      </c>
      <c r="AU9" s="36">
        <v>5.2600000000000001E-2</v>
      </c>
      <c r="AV9" s="36">
        <v>0.79720000000000002</v>
      </c>
      <c r="AW9" s="36">
        <v>0.1502</v>
      </c>
      <c r="AX9" s="37">
        <v>6.6519057821552598</v>
      </c>
      <c r="AY9" s="37">
        <v>10.107061143174366</v>
      </c>
      <c r="AZ9" s="37">
        <v>5.1320861690038271</v>
      </c>
      <c r="BB9" s="9" t="s">
        <v>29</v>
      </c>
      <c r="BC9" s="23">
        <v>2</v>
      </c>
      <c r="BD9" s="24" t="s">
        <v>41</v>
      </c>
      <c r="BE9" s="32">
        <v>2494.0659833399836</v>
      </c>
      <c r="BF9" s="33">
        <v>339.61974061704927</v>
      </c>
      <c r="BG9" s="33">
        <v>5724.9134587713652</v>
      </c>
      <c r="BH9" s="34">
        <v>8218.9794421112292</v>
      </c>
      <c r="BI9" s="35">
        <v>331.99931311737458</v>
      </c>
      <c r="BJ9" s="35">
        <v>28.954305639192171</v>
      </c>
      <c r="BK9" s="36">
        <v>2.0199999999999999E-2</v>
      </c>
      <c r="BL9" s="36">
        <v>0.9496</v>
      </c>
      <c r="BM9" s="36">
        <v>3.0200000000000001E-2</v>
      </c>
      <c r="BN9" s="37">
        <v>10.093046627580719</v>
      </c>
      <c r="BO9" s="37">
        <v>19.524049091168081</v>
      </c>
      <c r="BP9" s="37">
        <v>9.2730212328553847</v>
      </c>
      <c r="BR9" s="9" t="s">
        <v>29</v>
      </c>
      <c r="BS9" s="23">
        <v>2</v>
      </c>
      <c r="BT9" s="24" t="s">
        <v>41</v>
      </c>
      <c r="BU9" s="32">
        <v>2493.9268874024779</v>
      </c>
      <c r="BV9" s="33">
        <v>317.13378093338019</v>
      </c>
      <c r="BW9" s="33">
        <v>5273.5338256995838</v>
      </c>
      <c r="BX9" s="34">
        <v>7767.4607131019338</v>
      </c>
      <c r="BY9" s="35">
        <v>280.64042906637707</v>
      </c>
      <c r="BZ9" s="35">
        <v>22.927452342159995</v>
      </c>
      <c r="CA9" s="36">
        <v>2.2200000000000001E-2</v>
      </c>
      <c r="CB9" s="36">
        <v>0.9496</v>
      </c>
      <c r="CC9" s="36">
        <v>2.8199999999999999E-2</v>
      </c>
      <c r="CD9" s="37">
        <v>10.999007706300409</v>
      </c>
      <c r="CE9" s="37">
        <v>20.475785890578475</v>
      </c>
      <c r="CF9" s="37">
        <v>10.146491905439657</v>
      </c>
      <c r="CH9" s="9"/>
      <c r="CI9" s="23"/>
      <c r="CJ9" s="24"/>
      <c r="CK9" s="32"/>
      <c r="CL9" s="33"/>
      <c r="CM9" s="33"/>
      <c r="CN9" s="34"/>
      <c r="CO9" s="35"/>
      <c r="CP9" s="35"/>
      <c r="CQ9" s="36"/>
      <c r="CR9" s="36"/>
      <c r="CS9" s="36"/>
      <c r="CT9" s="37"/>
      <c r="CU9" s="37"/>
      <c r="CV9" s="37"/>
      <c r="CX9" s="9" t="s">
        <v>29</v>
      </c>
      <c r="CY9" s="23">
        <v>2</v>
      </c>
      <c r="CZ9" s="24" t="s">
        <v>41</v>
      </c>
      <c r="DA9" s="32">
        <v>2468.4918226701602</v>
      </c>
      <c r="DB9" s="33">
        <v>250.00889779256448</v>
      </c>
      <c r="DC9" s="33">
        <v>4174.3611722596543</v>
      </c>
      <c r="DD9" s="34">
        <v>6642.8529949297572</v>
      </c>
      <c r="DE9" s="35">
        <v>186.90452399098268</v>
      </c>
      <c r="DF9" s="35">
        <v>8.8291028668299987</v>
      </c>
      <c r="DG9" s="36">
        <v>1.43E-2</v>
      </c>
      <c r="DH9" s="36">
        <v>0.96379999999999999</v>
      </c>
      <c r="DI9" s="36">
        <v>2.1899999999999999E-2</v>
      </c>
      <c r="DJ9" s="37">
        <v>11.424835673202619</v>
      </c>
      <c r="DK9" s="37">
        <v>17.266886677591099</v>
      </c>
      <c r="DL9" s="37">
        <v>9.0225303414546936</v>
      </c>
    </row>
    <row r="10" spans="1:116" x14ac:dyDescent="0.25">
      <c r="A10" s="2">
        <v>3</v>
      </c>
      <c r="B10" s="3">
        <v>0.95</v>
      </c>
      <c r="C10" s="61">
        <f t="shared" si="2"/>
        <v>565.16240482570072</v>
      </c>
      <c r="D10" s="58">
        <f t="shared" si="3"/>
        <v>7.5300000000000006E-2</v>
      </c>
      <c r="E10" s="58">
        <f t="shared" si="0"/>
        <v>0.64070000000000005</v>
      </c>
      <c r="F10" s="58">
        <f t="shared" si="0"/>
        <v>0.28399999999999997</v>
      </c>
      <c r="G10" s="68">
        <f t="shared" si="4"/>
        <v>6.0451087226138522</v>
      </c>
      <c r="H10" s="68">
        <f t="shared" si="4"/>
        <v>9.3642217314200913</v>
      </c>
      <c r="J10" s="2">
        <v>3</v>
      </c>
      <c r="K10" s="3">
        <v>0.95</v>
      </c>
      <c r="L10" s="61">
        <f>AS10</f>
        <v>487.31790150082804</v>
      </c>
      <c r="M10" s="58">
        <f>AU10</f>
        <v>8.8499999999999995E-2</v>
      </c>
      <c r="N10" s="58">
        <f t="shared" si="1"/>
        <v>0.64070000000000005</v>
      </c>
      <c r="O10" s="58">
        <f t="shared" si="1"/>
        <v>0.27079999999999999</v>
      </c>
      <c r="P10" s="68">
        <f t="shared" si="7"/>
        <v>6.6928148369648461</v>
      </c>
      <c r="Q10" s="68">
        <f t="shared" si="7"/>
        <v>9.85996758060198</v>
      </c>
      <c r="R10" s="64">
        <f t="shared" si="5"/>
        <v>-0.13773829019798364</v>
      </c>
      <c r="S10" s="64">
        <f t="shared" si="5"/>
        <v>0.17529880478087634</v>
      </c>
      <c r="T10" s="64">
        <f t="shared" si="6"/>
        <v>0.1071454863877008</v>
      </c>
      <c r="U10" s="64">
        <f t="shared" si="6"/>
        <v>5.2940421895232979E-2</v>
      </c>
      <c r="V10" s="9" t="s">
        <v>29</v>
      </c>
      <c r="W10" s="23">
        <v>3</v>
      </c>
      <c r="X10" s="24" t="s">
        <v>42</v>
      </c>
      <c r="Y10" s="32">
        <v>2536.9454999523132</v>
      </c>
      <c r="Z10" s="33">
        <v>624.42581869347646</v>
      </c>
      <c r="AA10" s="33">
        <v>10073.678358479332</v>
      </c>
      <c r="AB10" s="34">
        <v>12610.623858431667</v>
      </c>
      <c r="AC10" s="35">
        <v>565.16240482570072</v>
      </c>
      <c r="AD10" s="35">
        <v>583.63270464147536</v>
      </c>
      <c r="AE10" s="36">
        <v>7.5300000000000006E-2</v>
      </c>
      <c r="AF10" s="36">
        <v>0.64070000000000005</v>
      </c>
      <c r="AG10" s="36">
        <v>0.28399999999999997</v>
      </c>
      <c r="AH10" s="37">
        <v>6.0451087226138522</v>
      </c>
      <c r="AI10" s="37">
        <v>9.3642217314200913</v>
      </c>
      <c r="AJ10" s="37">
        <v>6.8792979403616226</v>
      </c>
      <c r="AL10" s="9" t="s">
        <v>29</v>
      </c>
      <c r="AM10" s="23">
        <v>3</v>
      </c>
      <c r="AN10" s="24" t="s">
        <v>42</v>
      </c>
      <c r="AO10" s="32">
        <v>2536.1755846603864</v>
      </c>
      <c r="AP10" s="33">
        <v>570.65293098760105</v>
      </c>
      <c r="AQ10" s="33">
        <v>8990.0601280334104</v>
      </c>
      <c r="AR10" s="34">
        <v>11526.235712693904</v>
      </c>
      <c r="AS10" s="35">
        <v>487.31790150082804</v>
      </c>
      <c r="AT10" s="35">
        <v>477.59598979122529</v>
      </c>
      <c r="AU10" s="36">
        <v>8.8499999999999995E-2</v>
      </c>
      <c r="AV10" s="36">
        <v>0.64070000000000005</v>
      </c>
      <c r="AW10" s="36">
        <v>0.27079999999999999</v>
      </c>
      <c r="AX10" s="37">
        <v>6.6928148369648461</v>
      </c>
      <c r="AY10" s="37">
        <v>9.85996758060198</v>
      </c>
      <c r="AZ10" s="37">
        <v>7.4669684939953829</v>
      </c>
      <c r="BB10" s="9" t="s">
        <v>29</v>
      </c>
      <c r="BC10" s="23">
        <v>3</v>
      </c>
      <c r="BD10" s="24" t="s">
        <v>42</v>
      </c>
      <c r="BE10" s="32">
        <v>2505.7413001394643</v>
      </c>
      <c r="BF10" s="33">
        <v>338.51034121331662</v>
      </c>
      <c r="BG10" s="33">
        <v>5706.6326490628153</v>
      </c>
      <c r="BH10" s="34">
        <v>8212.3739492021668</v>
      </c>
      <c r="BI10" s="35">
        <v>265.63594260608073</v>
      </c>
      <c r="BJ10" s="35">
        <v>35.559798548254548</v>
      </c>
      <c r="BK10" s="36">
        <v>3.6400000000000002E-2</v>
      </c>
      <c r="BL10" s="36">
        <v>0.91500000000000004</v>
      </c>
      <c r="BM10" s="36">
        <v>4.8599999999999997E-2</v>
      </c>
      <c r="BN10" s="37">
        <v>10.177084058608964</v>
      </c>
      <c r="BO10" s="37">
        <v>15.93056182384222</v>
      </c>
      <c r="BP10" s="37">
        <v>12.223862976509395</v>
      </c>
      <c r="BR10" s="9" t="s">
        <v>29</v>
      </c>
      <c r="BS10" s="23">
        <v>3</v>
      </c>
      <c r="BT10" s="24" t="s">
        <v>42</v>
      </c>
      <c r="BU10" s="32">
        <v>2505.4568176596813</v>
      </c>
      <c r="BV10" s="33">
        <v>316.17844456682059</v>
      </c>
      <c r="BW10" s="33">
        <v>5257.2305493947715</v>
      </c>
      <c r="BX10" s="34">
        <v>7762.6873670543264</v>
      </c>
      <c r="BY10" s="35">
        <v>215.7812887609972</v>
      </c>
      <c r="BZ10" s="35">
        <v>27.700798389767442</v>
      </c>
      <c r="CA10" s="36">
        <v>3.9800000000000002E-2</v>
      </c>
      <c r="CB10" s="36">
        <v>0.91500000000000004</v>
      </c>
      <c r="CC10" s="36">
        <v>4.5199999999999997E-2</v>
      </c>
      <c r="CD10" s="37">
        <v>11.197675345284717</v>
      </c>
      <c r="CE10" s="37">
        <v>17.010377083247072</v>
      </c>
      <c r="CF10" s="37">
        <v>13.1312929918852</v>
      </c>
      <c r="CH10" s="9"/>
      <c r="CI10" s="23"/>
      <c r="CJ10" s="24"/>
      <c r="CK10" s="32"/>
      <c r="CL10" s="33"/>
      <c r="CM10" s="33"/>
      <c r="CN10" s="34"/>
      <c r="CO10" s="35"/>
      <c r="CP10" s="35"/>
      <c r="CQ10" s="36"/>
      <c r="CR10" s="36"/>
      <c r="CS10" s="36"/>
      <c r="CT10" s="37"/>
      <c r="CU10" s="37"/>
      <c r="CV10" s="37"/>
      <c r="CX10" s="9" t="s">
        <v>29</v>
      </c>
      <c r="CY10" s="23">
        <v>3</v>
      </c>
      <c r="CZ10" s="24" t="s">
        <v>42</v>
      </c>
      <c r="DA10" s="32">
        <v>2477.8745769946263</v>
      </c>
      <c r="DB10" s="33">
        <v>249.35249761087238</v>
      </c>
      <c r="DC10" s="33">
        <v>4163.620037632335</v>
      </c>
      <c r="DD10" s="34">
        <v>6641.4946146269031</v>
      </c>
      <c r="DE10" s="35">
        <v>124.13004391500735</v>
      </c>
      <c r="DF10" s="35">
        <v>10.187483169684128</v>
      </c>
      <c r="DG10" s="36">
        <v>3.5000000000000003E-2</v>
      </c>
      <c r="DH10" s="36">
        <v>0.93379999999999996</v>
      </c>
      <c r="DI10" s="36">
        <v>3.1199999999999999E-2</v>
      </c>
      <c r="DJ10" s="37">
        <v>12.068060448137643</v>
      </c>
      <c r="DK10" s="37">
        <v>18.125326213445248</v>
      </c>
      <c r="DL10" s="37">
        <v>16.298483968679193</v>
      </c>
    </row>
    <row r="11" spans="1:116" x14ac:dyDescent="0.25">
      <c r="A11" s="2">
        <v>4</v>
      </c>
      <c r="B11" s="3">
        <v>0.98</v>
      </c>
      <c r="C11" s="61">
        <f t="shared" si="2"/>
        <v>476.8799294757477</v>
      </c>
      <c r="D11" s="58">
        <f t="shared" si="3"/>
        <v>0.1525</v>
      </c>
      <c r="E11" s="58">
        <f t="shared" si="0"/>
        <v>0.43609999999999999</v>
      </c>
      <c r="F11" s="58">
        <f t="shared" si="0"/>
        <v>0.41139999999999999</v>
      </c>
      <c r="G11" s="68">
        <f t="shared" si="4"/>
        <v>6.3605335103806508</v>
      </c>
      <c r="H11" s="68">
        <f t="shared" si="4"/>
        <v>11.513773712746936</v>
      </c>
      <c r="J11" s="2">
        <v>4</v>
      </c>
      <c r="K11" s="3">
        <v>0.98</v>
      </c>
      <c r="L11" s="61">
        <f>AS11</f>
        <v>399.64636420527268</v>
      </c>
      <c r="M11" s="58">
        <f>AU11</f>
        <v>0.18049999999999999</v>
      </c>
      <c r="N11" s="58">
        <f t="shared" si="1"/>
        <v>0.43609999999999999</v>
      </c>
      <c r="O11" s="58">
        <f t="shared" si="1"/>
        <v>0.38340000000000002</v>
      </c>
      <c r="P11" s="68">
        <f t="shared" si="7"/>
        <v>7.0372208607418445</v>
      </c>
      <c r="Q11" s="68">
        <f t="shared" si="7"/>
        <v>12.727159396504709</v>
      </c>
      <c r="R11" s="64">
        <f t="shared" si="5"/>
        <v>-0.16195599876761604</v>
      </c>
      <c r="S11" s="64">
        <f t="shared" si="5"/>
        <v>0.18360655737704917</v>
      </c>
      <c r="T11" s="64">
        <f t="shared" si="6"/>
        <v>0.10638845770670215</v>
      </c>
      <c r="U11" s="64">
        <f t="shared" si="6"/>
        <v>0.10538557679090302</v>
      </c>
      <c r="V11" s="19" t="s">
        <v>29</v>
      </c>
      <c r="W11" s="38">
        <v>4</v>
      </c>
      <c r="X11" s="39" t="s">
        <v>43</v>
      </c>
      <c r="Y11" s="40">
        <v>2609.5772306578656</v>
      </c>
      <c r="Z11" s="41">
        <v>615.97889015980206</v>
      </c>
      <c r="AA11" s="41">
        <v>9933.9547004260239</v>
      </c>
      <c r="AB11" s="42">
        <v>12543.531931083913</v>
      </c>
      <c r="AC11" s="43">
        <v>476.8799294757477</v>
      </c>
      <c r="AD11" s="35">
        <v>650.72463198922924</v>
      </c>
      <c r="AE11" s="44">
        <v>0.1525</v>
      </c>
      <c r="AF11" s="44">
        <v>0.43609999999999999</v>
      </c>
      <c r="AG11" s="44">
        <v>0.41139999999999999</v>
      </c>
      <c r="AH11" s="45">
        <v>6.3605335103806508</v>
      </c>
      <c r="AI11" s="45">
        <v>11.513773712746936</v>
      </c>
      <c r="AJ11" s="45">
        <v>9.1293385630334427</v>
      </c>
      <c r="AL11" s="19" t="s">
        <v>29</v>
      </c>
      <c r="AM11" s="38">
        <v>4</v>
      </c>
      <c r="AN11" s="39" t="s">
        <v>43</v>
      </c>
      <c r="AO11" s="40">
        <v>2608.3419068609282</v>
      </c>
      <c r="AP11" s="41">
        <v>563.04170988969679</v>
      </c>
      <c r="AQ11" s="41">
        <v>8866.7011900916623</v>
      </c>
      <c r="AR11" s="42">
        <v>11475.043096952724</v>
      </c>
      <c r="AS11" s="43">
        <v>399.64636420527268</v>
      </c>
      <c r="AT11" s="35">
        <v>528.7886055324052</v>
      </c>
      <c r="AU11" s="44">
        <v>0.18049999999999999</v>
      </c>
      <c r="AV11" s="44">
        <v>0.43609999999999999</v>
      </c>
      <c r="AW11" s="44">
        <v>0.38340000000000002</v>
      </c>
      <c r="AX11" s="45">
        <v>7.0372208607418445</v>
      </c>
      <c r="AY11" s="45">
        <v>12.727159396504709</v>
      </c>
      <c r="AZ11" s="45">
        <v>9.9521630727108956</v>
      </c>
      <c r="BB11" s="19" t="s">
        <v>29</v>
      </c>
      <c r="BC11" s="38">
        <v>4</v>
      </c>
      <c r="BD11" s="39" t="s">
        <v>43</v>
      </c>
      <c r="BE11" s="40">
        <v>2518.6145165004473</v>
      </c>
      <c r="BF11" s="41">
        <v>338.02798805862369</v>
      </c>
      <c r="BG11" s="41">
        <v>5697.138886760923</v>
      </c>
      <c r="BH11" s="42">
        <v>8215.7534032612475</v>
      </c>
      <c r="BI11" s="43">
        <v>201.91975656109057</v>
      </c>
      <c r="BJ11" s="35">
        <v>32.180344489173876</v>
      </c>
      <c r="BK11" s="44">
        <v>5.2999999999999999E-2</v>
      </c>
      <c r="BL11" s="44">
        <v>0.90469999999999995</v>
      </c>
      <c r="BM11" s="44">
        <v>4.2299999999999997E-2</v>
      </c>
      <c r="BN11" s="45">
        <v>11.467586412258497</v>
      </c>
      <c r="BO11" s="45">
        <v>22.940593932763331</v>
      </c>
      <c r="BP11" s="45">
        <v>16.995604783381253</v>
      </c>
      <c r="BR11" s="19" t="s">
        <v>29</v>
      </c>
      <c r="BS11" s="38">
        <v>4</v>
      </c>
      <c r="BT11" s="39" t="s">
        <v>43</v>
      </c>
      <c r="BU11" s="40">
        <v>2518.4644553085591</v>
      </c>
      <c r="BV11" s="41">
        <v>315.67056396689134</v>
      </c>
      <c r="BW11" s="41">
        <v>5247.5140359519837</v>
      </c>
      <c r="BX11" s="42">
        <v>7765.9784912603991</v>
      </c>
      <c r="BY11" s="43">
        <v>158.40788117847856</v>
      </c>
      <c r="BZ11" s="35">
        <v>24.409674183694733</v>
      </c>
      <c r="CA11" s="44">
        <v>5.67E-2</v>
      </c>
      <c r="CB11" s="44">
        <v>0.90469999999999995</v>
      </c>
      <c r="CC11" s="44">
        <v>3.8600000000000002E-2</v>
      </c>
      <c r="CD11" s="45">
        <v>12.492650369272077</v>
      </c>
      <c r="CE11" s="45">
        <v>24.683728767254546</v>
      </c>
      <c r="CF11" s="45">
        <v>18.461985318561126</v>
      </c>
      <c r="CH11" s="19"/>
      <c r="CI11" s="38"/>
      <c r="CJ11" s="39"/>
      <c r="CK11" s="40"/>
      <c r="CL11" s="41"/>
      <c r="CM11" s="41"/>
      <c r="CN11" s="42"/>
      <c r="CO11" s="43"/>
      <c r="CP11" s="35"/>
      <c r="CQ11" s="44"/>
      <c r="CR11" s="44"/>
      <c r="CS11" s="44"/>
      <c r="CT11" s="45"/>
      <c r="CU11" s="45"/>
      <c r="CV11" s="45"/>
      <c r="CX11" s="19" t="s">
        <v>29</v>
      </c>
      <c r="CY11" s="38">
        <v>4</v>
      </c>
      <c r="CZ11" s="39" t="s">
        <v>43</v>
      </c>
      <c r="DA11" s="40">
        <v>2488.3484261875956</v>
      </c>
      <c r="DB11" s="41">
        <v>249.05289863641067</v>
      </c>
      <c r="DC11" s="41">
        <v>4157.5361718688773</v>
      </c>
      <c r="DD11" s="42">
        <v>6645.8845980564083</v>
      </c>
      <c r="DE11" s="43">
        <v>51.329511328580409</v>
      </c>
      <c r="DF11" s="35">
        <v>5.7974997401788642</v>
      </c>
      <c r="DG11" s="44">
        <v>5.0999999999999997E-2</v>
      </c>
      <c r="DH11" s="44">
        <v>0.92479999999999996</v>
      </c>
      <c r="DI11" s="44">
        <v>2.4199999999999999E-2</v>
      </c>
      <c r="DJ11" s="45">
        <v>14.192812620428437</v>
      </c>
      <c r="DK11" s="45">
        <v>28.898424992683935</v>
      </c>
      <c r="DL11" s="45">
        <v>23.226967055755548</v>
      </c>
    </row>
    <row r="12" spans="1:11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 t="s">
        <v>5</v>
      </c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  <c r="AL12" s="9" t="s">
        <v>31</v>
      </c>
      <c r="AM12" s="23">
        <v>0</v>
      </c>
      <c r="AN12" s="24" t="s">
        <v>44</v>
      </c>
      <c r="AO12" s="32">
        <v>1514.9229693380448</v>
      </c>
      <c r="AP12" s="33">
        <v>722.90406384694529</v>
      </c>
      <c r="AQ12" s="33">
        <v>11336.152883571362</v>
      </c>
      <c r="AR12" s="34">
        <v>12851.075852909416</v>
      </c>
      <c r="AS12" s="28" t="s">
        <v>30</v>
      </c>
      <c r="AT12" s="28" t="s">
        <v>30</v>
      </c>
      <c r="AU12" s="29" t="s">
        <v>30</v>
      </c>
      <c r="AV12" s="30">
        <v>1</v>
      </c>
      <c r="AW12" s="29" t="s">
        <v>30</v>
      </c>
      <c r="AX12" s="37"/>
      <c r="AY12" s="37"/>
      <c r="AZ12" s="37"/>
      <c r="BB12" s="9" t="s">
        <v>31</v>
      </c>
      <c r="BC12" s="23">
        <v>0</v>
      </c>
      <c r="BD12" s="24" t="s">
        <v>44</v>
      </c>
      <c r="BE12" s="32">
        <v>1814.3133287446831</v>
      </c>
      <c r="BF12" s="33">
        <v>456.33377714616051</v>
      </c>
      <c r="BG12" s="33">
        <v>7165.1773931300986</v>
      </c>
      <c r="BH12" s="34">
        <v>8979.4907218748249</v>
      </c>
      <c r="BI12" s="28" t="s">
        <v>30</v>
      </c>
      <c r="BJ12" s="28" t="s">
        <v>30</v>
      </c>
      <c r="BK12" s="29" t="s">
        <v>30</v>
      </c>
      <c r="BL12" s="30">
        <v>1</v>
      </c>
      <c r="BM12" s="29" t="s">
        <v>30</v>
      </c>
      <c r="BN12" s="37"/>
      <c r="BO12" s="37"/>
      <c r="BP12" s="37"/>
      <c r="BR12" s="9" t="s">
        <v>31</v>
      </c>
      <c r="BS12" s="23">
        <v>0</v>
      </c>
      <c r="BT12" s="24" t="s">
        <v>44</v>
      </c>
      <c r="BU12" s="32">
        <v>1814.3133287446831</v>
      </c>
      <c r="BV12" s="33">
        <v>422.09529084954795</v>
      </c>
      <c r="BW12" s="33">
        <v>6700.7364986852999</v>
      </c>
      <c r="BX12" s="34">
        <v>8515.0498274300517</v>
      </c>
      <c r="BY12" s="28" t="s">
        <v>30</v>
      </c>
      <c r="BZ12" s="28" t="s">
        <v>30</v>
      </c>
      <c r="CA12" s="29" t="s">
        <v>30</v>
      </c>
      <c r="CB12" s="30">
        <v>1</v>
      </c>
      <c r="CC12" s="29" t="s">
        <v>30</v>
      </c>
      <c r="CD12" s="37"/>
      <c r="CE12" s="37"/>
      <c r="CF12" s="37"/>
      <c r="CH12" s="9"/>
      <c r="CI12" s="23"/>
      <c r="CJ12" s="24"/>
      <c r="CK12" s="32"/>
      <c r="CL12" s="33"/>
      <c r="CM12" s="33"/>
      <c r="CN12" s="34"/>
      <c r="CO12" s="28"/>
      <c r="CP12" s="28"/>
      <c r="CQ12" s="29"/>
      <c r="CR12" s="30"/>
      <c r="CS12" s="29"/>
      <c r="CT12" s="37"/>
      <c r="CU12" s="37"/>
      <c r="CV12" s="37"/>
      <c r="CX12" s="9" t="s">
        <v>31</v>
      </c>
      <c r="CY12" s="23">
        <v>0</v>
      </c>
      <c r="CZ12" s="24" t="s">
        <v>44</v>
      </c>
      <c r="DA12" s="32">
        <v>1814.3133287446831</v>
      </c>
      <c r="DB12" s="33">
        <v>417.28546592634757</v>
      </c>
      <c r="DC12" s="33">
        <v>6642.0443963479602</v>
      </c>
      <c r="DD12" s="34">
        <v>8456.3577250927265</v>
      </c>
      <c r="DE12" s="28" t="s">
        <v>30</v>
      </c>
      <c r="DF12" s="28" t="s">
        <v>30</v>
      </c>
      <c r="DG12" s="29" t="s">
        <v>30</v>
      </c>
      <c r="DH12" s="30">
        <v>1</v>
      </c>
      <c r="DI12" s="29" t="s">
        <v>30</v>
      </c>
      <c r="DJ12" s="37"/>
      <c r="DK12" s="37"/>
      <c r="DL12" s="37"/>
    </row>
    <row r="13" spans="1:116" x14ac:dyDescent="0.25">
      <c r="A13" s="2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F17" si="8">AF22</f>
        <v>1</v>
      </c>
      <c r="F13" s="58" t="str">
        <f t="shared" si="8"/>
        <v>NA</v>
      </c>
      <c r="G13" s="68" t="s">
        <v>30</v>
      </c>
      <c r="H13" s="68" t="s">
        <v>30</v>
      </c>
      <c r="J13" s="2">
        <v>0</v>
      </c>
      <c r="K13" s="3">
        <v>0.8</v>
      </c>
      <c r="L13" s="61" t="str">
        <f>AS22</f>
        <v>NA</v>
      </c>
      <c r="M13" s="58" t="str">
        <f>AU22</f>
        <v>NA</v>
      </c>
      <c r="N13" s="58">
        <f t="shared" ref="N13:O17" si="9">AV22</f>
        <v>1</v>
      </c>
      <c r="O13" s="58" t="str">
        <f t="shared" si="9"/>
        <v>NA</v>
      </c>
      <c r="P13" s="68" t="s">
        <v>30</v>
      </c>
      <c r="Q13" s="68" t="s">
        <v>30</v>
      </c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  <c r="AL13" s="9" t="s">
        <v>31</v>
      </c>
      <c r="AM13" s="23">
        <v>1</v>
      </c>
      <c r="AN13" s="24" t="s">
        <v>45</v>
      </c>
      <c r="AO13" s="32">
        <v>1666.832315733312</v>
      </c>
      <c r="AP13" s="33">
        <v>643.21308441712063</v>
      </c>
      <c r="AQ13" s="33">
        <v>10143.966966722968</v>
      </c>
      <c r="AR13" s="34">
        <v>11810.799282456241</v>
      </c>
      <c r="AS13" s="35">
        <v>955.288648620544</v>
      </c>
      <c r="AT13" s="35">
        <v>1040.2765704531757</v>
      </c>
      <c r="AU13" s="36">
        <v>9.64E-2</v>
      </c>
      <c r="AV13" s="36">
        <v>0.28649999999999998</v>
      </c>
      <c r="AW13" s="36">
        <v>0.61709999999999998</v>
      </c>
      <c r="AX13" s="37">
        <v>1.9062301339769272</v>
      </c>
      <c r="AY13" s="37">
        <v>6.1879966066116241</v>
      </c>
      <c r="AZ13" s="37">
        <v>1.2689598917584215</v>
      </c>
      <c r="BB13" s="9" t="s">
        <v>31</v>
      </c>
      <c r="BC13" s="23">
        <v>1</v>
      </c>
      <c r="BD13" s="24" t="s">
        <v>45</v>
      </c>
      <c r="BE13" s="32">
        <v>1972.2754536016373</v>
      </c>
      <c r="BF13" s="33">
        <v>405.18271558441336</v>
      </c>
      <c r="BG13" s="33">
        <v>6424.5739902843479</v>
      </c>
      <c r="BH13" s="34">
        <v>8396.8494438860544</v>
      </c>
      <c r="BI13" s="35">
        <v>582.52952560189942</v>
      </c>
      <c r="BJ13" s="35">
        <v>582.64127798877053</v>
      </c>
      <c r="BK13" s="36">
        <v>0.24199999999999999</v>
      </c>
      <c r="BL13" s="36">
        <v>0.1142</v>
      </c>
      <c r="BM13" s="36">
        <v>0.64380000000000004</v>
      </c>
      <c r="BN13" s="37">
        <v>3.0881494935597726</v>
      </c>
      <c r="BO13" s="37">
        <v>12.04698241095692</v>
      </c>
      <c r="BP13" s="37">
        <v>2.1471724405125432</v>
      </c>
      <c r="BR13" s="9" t="s">
        <v>31</v>
      </c>
      <c r="BS13" s="23">
        <v>1</v>
      </c>
      <c r="BT13" s="24" t="s">
        <v>45</v>
      </c>
      <c r="BU13" s="32">
        <v>1972.2754536016373</v>
      </c>
      <c r="BV13" s="33">
        <v>374.95904387350373</v>
      </c>
      <c r="BW13" s="33">
        <v>6011.8867455630252</v>
      </c>
      <c r="BX13" s="34">
        <v>7984.162199164748</v>
      </c>
      <c r="BY13" s="35">
        <v>530.77927654502867</v>
      </c>
      <c r="BZ13" s="35">
        <v>530.88762826530365</v>
      </c>
      <c r="CA13" s="36">
        <v>0.25890000000000002</v>
      </c>
      <c r="CB13" s="36">
        <v>0.1142</v>
      </c>
      <c r="CC13" s="36">
        <v>0.62690000000000001</v>
      </c>
      <c r="CD13" s="37">
        <v>3.3511816275325104</v>
      </c>
      <c r="CE13" s="37">
        <v>12.95292993441528</v>
      </c>
      <c r="CF13" s="37">
        <v>2.3453729734829318</v>
      </c>
      <c r="CH13" s="9"/>
      <c r="CI13" s="23"/>
      <c r="CJ13" s="24"/>
      <c r="CK13" s="32"/>
      <c r="CL13" s="33"/>
      <c r="CM13" s="33"/>
      <c r="CN13" s="34"/>
      <c r="CO13" s="35"/>
      <c r="CP13" s="35"/>
      <c r="CQ13" s="36"/>
      <c r="CR13" s="36"/>
      <c r="CS13" s="36"/>
      <c r="CT13" s="37"/>
      <c r="CU13" s="37"/>
      <c r="CV13" s="37"/>
      <c r="CX13" s="9" t="s">
        <v>31</v>
      </c>
      <c r="CY13" s="23">
        <v>1</v>
      </c>
      <c r="CZ13" s="24" t="s">
        <v>45</v>
      </c>
      <c r="DA13" s="32">
        <v>1972.2754536016373</v>
      </c>
      <c r="DB13" s="33">
        <v>370.75865155888209</v>
      </c>
      <c r="DC13" s="33">
        <v>5962.4735261801179</v>
      </c>
      <c r="DD13" s="34">
        <v>7934.7489797818362</v>
      </c>
      <c r="DE13" s="35">
        <v>523.57590672348647</v>
      </c>
      <c r="DF13" s="35">
        <v>521.6087453108903</v>
      </c>
      <c r="DG13" s="36">
        <v>0.32719999999999999</v>
      </c>
      <c r="DH13" s="36">
        <v>0.1142</v>
      </c>
      <c r="DI13" s="36">
        <v>0.55859999999999999</v>
      </c>
      <c r="DJ13" s="37">
        <v>3.3950771615133712</v>
      </c>
      <c r="DK13" s="37">
        <v>15.0223891286581</v>
      </c>
      <c r="DL13" s="37">
        <v>0</v>
      </c>
    </row>
    <row r="14" spans="1:116" x14ac:dyDescent="0.25">
      <c r="A14" s="2">
        <v>1</v>
      </c>
      <c r="B14" s="3">
        <v>0.9</v>
      </c>
      <c r="C14" s="61">
        <f t="shared" ref="C14:C17" si="10">AC23</f>
        <v>851.30471397590122</v>
      </c>
      <c r="D14" s="58">
        <f t="shared" ref="D14:D17" si="11">AE23</f>
        <v>5.133043970560483E-2</v>
      </c>
      <c r="E14" s="58">
        <f t="shared" si="8"/>
        <v>0.85261370069824494</v>
      </c>
      <c r="F14" s="58">
        <f t="shared" si="8"/>
        <v>9.605585959615022E-2</v>
      </c>
      <c r="G14" s="68">
        <f>AH23</f>
        <v>6.8694434617927698</v>
      </c>
      <c r="H14" s="68">
        <f>AI23</f>
        <v>13.822364338956284</v>
      </c>
      <c r="J14" s="2">
        <v>1</v>
      </c>
      <c r="K14" s="3">
        <v>0.9</v>
      </c>
      <c r="L14" s="61">
        <f>AS23</f>
        <v>666.55035835421654</v>
      </c>
      <c r="M14" s="58">
        <f>AU23</f>
        <v>5.7935459520664277E-2</v>
      </c>
      <c r="N14" s="58">
        <f t="shared" si="9"/>
        <v>0.85261370069824494</v>
      </c>
      <c r="O14" s="58">
        <f t="shared" si="9"/>
        <v>8.9450839781090766E-2</v>
      </c>
      <c r="P14" s="68">
        <f>AX23</f>
        <v>7.8629582002991167</v>
      </c>
      <c r="Q14" s="68">
        <f>AY23</f>
        <v>15.003761574193726</v>
      </c>
      <c r="R14" s="64">
        <f t="shared" ref="R14:S17" si="12">(L14-C14)/C14</f>
        <v>-0.21702494135010125</v>
      </c>
      <c r="S14" s="64">
        <f t="shared" si="12"/>
        <v>0.12867647058823534</v>
      </c>
      <c r="T14" s="64">
        <f t="shared" ref="T14:U17" si="13">(P14-G14)/G14</f>
        <v>0.14462812657709276</v>
      </c>
      <c r="U14" s="64">
        <f t="shared" si="13"/>
        <v>8.5469982288619725E-2</v>
      </c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  <c r="AL14" s="9" t="s">
        <v>31</v>
      </c>
      <c r="AM14" s="23">
        <v>2</v>
      </c>
      <c r="AN14" s="24" t="s">
        <v>46</v>
      </c>
      <c r="AO14" s="32">
        <v>1799.8953216860536</v>
      </c>
      <c r="AP14" s="33">
        <v>626.20114326463806</v>
      </c>
      <c r="AQ14" s="33">
        <v>9883.5456038201428</v>
      </c>
      <c r="AR14" s="34">
        <v>11683.440925506149</v>
      </c>
      <c r="AS14" s="35">
        <v>921.47185067847283</v>
      </c>
      <c r="AT14" s="35">
        <v>1167.6349274032673</v>
      </c>
      <c r="AU14" s="36">
        <v>0.16</v>
      </c>
      <c r="AV14" s="36">
        <v>0.1522</v>
      </c>
      <c r="AW14" s="36">
        <v>0.68779999999999997</v>
      </c>
      <c r="AX14" s="37">
        <v>2.9468846507635611</v>
      </c>
      <c r="AY14" s="37">
        <v>9.5358077909834726</v>
      </c>
      <c r="AZ14" s="37">
        <v>3.8211760480880113</v>
      </c>
      <c r="BB14" s="9" t="s">
        <v>31</v>
      </c>
      <c r="BC14" s="23">
        <v>2</v>
      </c>
      <c r="BD14" s="24" t="s">
        <v>46</v>
      </c>
      <c r="BE14" s="32">
        <v>2110.5197330446308</v>
      </c>
      <c r="BF14" s="33">
        <v>395.62167773476057</v>
      </c>
      <c r="BG14" s="33">
        <v>6279.1434024149457</v>
      </c>
      <c r="BH14" s="34">
        <v>8389.6631354593865</v>
      </c>
      <c r="BI14" s="35">
        <v>535.47452345449085</v>
      </c>
      <c r="BJ14" s="35">
        <v>589.82758641543842</v>
      </c>
      <c r="BK14" s="36">
        <v>0.32150000000000001</v>
      </c>
      <c r="BL14" s="36">
        <v>2.3199999999999998E-2</v>
      </c>
      <c r="BM14" s="36">
        <v>0.65529999999999999</v>
      </c>
      <c r="BN14" s="37">
        <v>4.8788694044786878</v>
      </c>
      <c r="BO14" s="37">
        <v>16.837126905241337</v>
      </c>
      <c r="BP14" s="37">
        <v>4.3608397309391904</v>
      </c>
      <c r="BR14" s="9" t="s">
        <v>31</v>
      </c>
      <c r="BS14" s="23">
        <v>2</v>
      </c>
      <c r="BT14" s="24" t="s">
        <v>46</v>
      </c>
      <c r="BU14" s="32">
        <v>2110.5197330446308</v>
      </c>
      <c r="BV14" s="33">
        <v>366.13274506148485</v>
      </c>
      <c r="BW14" s="33">
        <v>5875.6607739628707</v>
      </c>
      <c r="BX14" s="34">
        <v>7986.1805070073287</v>
      </c>
      <c r="BY14" s="35">
        <v>479.32997189843007</v>
      </c>
      <c r="BZ14" s="35">
        <v>528.86932042272292</v>
      </c>
      <c r="CA14" s="36">
        <v>0.34289999999999998</v>
      </c>
      <c r="CB14" s="36">
        <v>2.3199999999999998E-2</v>
      </c>
      <c r="CC14" s="36">
        <v>0.63390000000000002</v>
      </c>
      <c r="CD14" s="37">
        <v>5.2929401285945259</v>
      </c>
      <c r="CE14" s="37">
        <v>17.72793131633254</v>
      </c>
      <c r="CF14" s="37">
        <v>4.7290932876316498</v>
      </c>
      <c r="CH14" s="9"/>
      <c r="CI14" s="23"/>
      <c r="CJ14" s="24"/>
      <c r="CK14" s="32"/>
      <c r="CL14" s="33"/>
      <c r="CM14" s="33"/>
      <c r="CN14" s="34"/>
      <c r="CO14" s="35"/>
      <c r="CP14" s="35"/>
      <c r="CQ14" s="36"/>
      <c r="CR14" s="36"/>
      <c r="CS14" s="36"/>
      <c r="CT14" s="37"/>
      <c r="CU14" s="37"/>
      <c r="CV14" s="37"/>
      <c r="CX14" s="9" t="s">
        <v>31</v>
      </c>
      <c r="CY14" s="23">
        <v>2</v>
      </c>
      <c r="CZ14" s="24" t="s">
        <v>46</v>
      </c>
      <c r="DA14" s="32">
        <v>2110.5197330446308</v>
      </c>
      <c r="DB14" s="33">
        <v>362.24329849276671</v>
      </c>
      <c r="DC14" s="33">
        <v>5831.0194952604343</v>
      </c>
      <c r="DD14" s="34">
        <v>7941.539228304915</v>
      </c>
      <c r="DE14" s="35">
        <v>468.11636487614891</v>
      </c>
      <c r="DF14" s="35">
        <v>514.81849678781145</v>
      </c>
      <c r="DG14" s="36">
        <v>0.42099999999999999</v>
      </c>
      <c r="DH14" s="36">
        <v>2.3199999999999998E-2</v>
      </c>
      <c r="DI14" s="36">
        <v>0.55579999999999996</v>
      </c>
      <c r="DJ14" s="37">
        <v>5.38144513762796</v>
      </c>
      <c r="DK14" s="37">
        <v>20.306584798641381</v>
      </c>
      <c r="DL14" s="37">
        <v>6.8799433505633321</v>
      </c>
    </row>
    <row r="15" spans="1:116" x14ac:dyDescent="0.25">
      <c r="A15" s="2">
        <v>2</v>
      </c>
      <c r="B15" s="3">
        <v>0.92</v>
      </c>
      <c r="C15" s="61">
        <f t="shared" si="10"/>
        <v>775.14570390327196</v>
      </c>
      <c r="D15" s="58">
        <f t="shared" si="11"/>
        <v>4.7556142668428003E-2</v>
      </c>
      <c r="E15" s="58">
        <f t="shared" si="8"/>
        <v>0.79543310058501604</v>
      </c>
      <c r="F15" s="58">
        <f t="shared" si="8"/>
        <v>0.15701075674655596</v>
      </c>
      <c r="G15" s="68">
        <f t="shared" ref="G15:H17" si="14">AH24</f>
        <v>6.2900195478147021</v>
      </c>
      <c r="H15" s="68">
        <f t="shared" si="14"/>
        <v>9.7900392504619393</v>
      </c>
      <c r="J15" s="2">
        <v>2</v>
      </c>
      <c r="K15" s="3">
        <v>0.92</v>
      </c>
      <c r="L15" s="61">
        <f>AS24</f>
        <v>620.7571870740702</v>
      </c>
      <c r="M15" s="58">
        <f>AU24</f>
        <v>5.5670881298358184E-2</v>
      </c>
      <c r="N15" s="58">
        <f t="shared" si="9"/>
        <v>0.79543310058501604</v>
      </c>
      <c r="O15" s="58">
        <f t="shared" si="9"/>
        <v>0.14889601811662578</v>
      </c>
      <c r="P15" s="68">
        <f t="shared" ref="P15:Q17" si="15">AX24</f>
        <v>7.1762781083861942</v>
      </c>
      <c r="Q15" s="68">
        <f t="shared" si="15"/>
        <v>10.502647038262351</v>
      </c>
      <c r="R15" s="64">
        <f t="shared" si="12"/>
        <v>-0.19917354382766136</v>
      </c>
      <c r="S15" s="64">
        <f t="shared" si="12"/>
        <v>0.17063492063492075</v>
      </c>
      <c r="T15" s="64">
        <f t="shared" si="13"/>
        <v>0.14089917429261389</v>
      </c>
      <c r="U15" s="64">
        <f t="shared" si="13"/>
        <v>7.2789063411240931E-2</v>
      </c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  <c r="AL15" s="9" t="s">
        <v>31</v>
      </c>
      <c r="AM15" s="23">
        <v>3</v>
      </c>
      <c r="AN15" s="24" t="s">
        <v>47</v>
      </c>
      <c r="AO15" s="32">
        <v>1846.2823529634049</v>
      </c>
      <c r="AP15" s="33">
        <v>623.58734424981469</v>
      </c>
      <c r="AQ15" s="33">
        <v>9841.1674478846471</v>
      </c>
      <c r="AR15" s="34">
        <v>11687.449800848022</v>
      </c>
      <c r="AS15" s="35">
        <v>778.73301397026432</v>
      </c>
      <c r="AT15" s="35">
        <v>1163.6260520613941</v>
      </c>
      <c r="AU15" s="36">
        <v>0.27960000000000002</v>
      </c>
      <c r="AV15" s="46">
        <v>2E-3</v>
      </c>
      <c r="AW15" s="36">
        <v>0.71840000000000004</v>
      </c>
      <c r="AX15" s="37">
        <v>3.3363907403455317</v>
      </c>
      <c r="AY15" s="37">
        <v>11.218498110367838</v>
      </c>
      <c r="AZ15" s="37">
        <v>5.0637579502505083</v>
      </c>
      <c r="BB15" s="9" t="s">
        <v>31</v>
      </c>
      <c r="BC15" s="23">
        <v>3</v>
      </c>
      <c r="BD15" s="24" t="s">
        <v>47</v>
      </c>
      <c r="BE15" s="32">
        <v>2158.7205311817852</v>
      </c>
      <c r="BF15" s="33">
        <v>396.52127983872703</v>
      </c>
      <c r="BG15" s="33">
        <v>6289.5943790240854</v>
      </c>
      <c r="BH15" s="34">
        <v>8448.3149102057887</v>
      </c>
      <c r="BI15" s="35">
        <v>464.44644364533417</v>
      </c>
      <c r="BJ15" s="35">
        <v>531.17581166903619</v>
      </c>
      <c r="BK15" s="36">
        <v>0.39150000000000001</v>
      </c>
      <c r="BL15" s="46">
        <v>1E-4</v>
      </c>
      <c r="BM15" s="36">
        <v>0.60840000000000005</v>
      </c>
      <c r="BN15" s="37">
        <v>5.7581144065405745</v>
      </c>
      <c r="BO15" s="37">
        <v>21.187551827941256</v>
      </c>
      <c r="BP15" s="37">
        <v>5.022659493348864</v>
      </c>
      <c r="BR15" s="9" t="s">
        <v>31</v>
      </c>
      <c r="BS15" s="23">
        <v>3</v>
      </c>
      <c r="BT15" s="24" t="s">
        <v>47</v>
      </c>
      <c r="BU15" s="32">
        <v>2158.7205311817852</v>
      </c>
      <c r="BV15" s="33">
        <v>366.93346185840198</v>
      </c>
      <c r="BW15" s="33">
        <v>5881.8383827148064</v>
      </c>
      <c r="BX15" s="34">
        <v>8040.5589138965133</v>
      </c>
      <c r="BY15" s="35">
        <v>413.87315962706225</v>
      </c>
      <c r="BZ15" s="35">
        <v>474.49091353353833</v>
      </c>
      <c r="CA15" s="36">
        <v>0.4078</v>
      </c>
      <c r="CB15" s="46">
        <v>1E-4</v>
      </c>
      <c r="CC15" s="36">
        <v>0.59209999999999996</v>
      </c>
      <c r="CD15" s="37">
        <v>6.2435783717828315</v>
      </c>
      <c r="CE15" s="37">
        <v>22.387520402290576</v>
      </c>
      <c r="CF15" s="37">
        <v>5.4547357544092865</v>
      </c>
      <c r="CH15" s="9"/>
      <c r="CI15" s="23"/>
      <c r="CJ15" s="24"/>
      <c r="CK15" s="32"/>
      <c r="CL15" s="33"/>
      <c r="CM15" s="33"/>
      <c r="CN15" s="34"/>
      <c r="CO15" s="35"/>
      <c r="CP15" s="35"/>
      <c r="CQ15" s="36"/>
      <c r="CR15" s="46"/>
      <c r="CS15" s="36"/>
      <c r="CT15" s="37"/>
      <c r="CU15" s="37"/>
      <c r="CV15" s="37"/>
      <c r="CX15" s="9" t="s">
        <v>31</v>
      </c>
      <c r="CY15" s="23">
        <v>3</v>
      </c>
      <c r="CZ15" s="24" t="s">
        <v>47</v>
      </c>
      <c r="DA15" s="32">
        <v>2158.7205311817852</v>
      </c>
      <c r="DB15" s="33">
        <v>363.01320445116329</v>
      </c>
      <c r="DC15" s="33">
        <v>5837.0130342260099</v>
      </c>
      <c r="DD15" s="34">
        <v>7995.7335654077815</v>
      </c>
      <c r="DE15" s="35">
        <v>403.10508423879787</v>
      </c>
      <c r="DF15" s="35">
        <v>460.62415968494497</v>
      </c>
      <c r="DG15" s="36">
        <v>0.47870000000000001</v>
      </c>
      <c r="DH15" s="46">
        <v>1E-4</v>
      </c>
      <c r="DI15" s="36">
        <v>0.5212</v>
      </c>
      <c r="DJ15" s="37">
        <v>6.3459158154774995</v>
      </c>
      <c r="DK15" s="37">
        <v>23.970497510547833</v>
      </c>
      <c r="DL15" s="37">
        <v>6.3115127159993092</v>
      </c>
    </row>
    <row r="16" spans="1:116" x14ac:dyDescent="0.25">
      <c r="A16" s="2">
        <v>3</v>
      </c>
      <c r="B16" s="3">
        <v>0.95</v>
      </c>
      <c r="C16" s="61">
        <f t="shared" si="10"/>
        <v>586.52248069973132</v>
      </c>
      <c r="D16" s="58">
        <f t="shared" si="11"/>
        <v>7.2843932817512738E-2</v>
      </c>
      <c r="E16" s="58">
        <f t="shared" si="8"/>
        <v>0.60445367050386867</v>
      </c>
      <c r="F16" s="58">
        <f t="shared" si="8"/>
        <v>0.32270239667861861</v>
      </c>
      <c r="G16" s="68">
        <f t="shared" si="14"/>
        <v>6.1900935947745079</v>
      </c>
      <c r="H16" s="68">
        <f t="shared" si="14"/>
        <v>8.8974829232157138</v>
      </c>
      <c r="J16" s="2">
        <v>3</v>
      </c>
      <c r="K16" s="3">
        <v>0.95</v>
      </c>
      <c r="L16" s="61">
        <f>AS25</f>
        <v>474.96940410833196</v>
      </c>
      <c r="M16" s="58">
        <f>AU25</f>
        <v>9.2092847707114553E-2</v>
      </c>
      <c r="N16" s="58">
        <f t="shared" si="9"/>
        <v>0.60445367050386867</v>
      </c>
      <c r="O16" s="58">
        <f t="shared" si="9"/>
        <v>0.30345348178901682</v>
      </c>
      <c r="P16" s="68">
        <f t="shared" si="15"/>
        <v>7.0341293608040241</v>
      </c>
      <c r="Q16" s="68">
        <f t="shared" si="15"/>
        <v>9.6364995303392984</v>
      </c>
      <c r="R16" s="64">
        <f t="shared" si="12"/>
        <v>-0.19019403392401027</v>
      </c>
      <c r="S16" s="64">
        <f t="shared" si="12"/>
        <v>0.26424870466321249</v>
      </c>
      <c r="T16" s="64">
        <f t="shared" si="13"/>
        <v>0.136352666257264</v>
      </c>
      <c r="U16" s="64">
        <f t="shared" si="13"/>
        <v>8.3059064400709232E-2</v>
      </c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47" t="s">
        <v>48</v>
      </c>
      <c r="AM16" s="5"/>
      <c r="AN16" s="5"/>
      <c r="AO16" s="5"/>
      <c r="AP16" s="5" t="s">
        <v>32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47" t="s">
        <v>48</v>
      </c>
      <c r="BC16" s="5"/>
      <c r="BD16" s="5"/>
      <c r="BE16" s="5"/>
      <c r="BF16" s="5" t="s">
        <v>32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R16" s="47" t="s">
        <v>48</v>
      </c>
      <c r="BS16" s="5"/>
      <c r="BT16" s="5"/>
      <c r="BU16" s="5"/>
      <c r="BV16" s="5" t="s">
        <v>32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47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X16" s="47" t="s">
        <v>48</v>
      </c>
      <c r="CY16" s="5"/>
      <c r="CZ16" s="5"/>
      <c r="DA16" s="5"/>
      <c r="DB16" s="5" t="s">
        <v>32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x14ac:dyDescent="0.25">
      <c r="A17" s="2">
        <v>4</v>
      </c>
      <c r="B17" s="3">
        <v>0.98</v>
      </c>
      <c r="C17" s="61">
        <f t="shared" si="10"/>
        <v>455.06370782583105</v>
      </c>
      <c r="D17" s="58">
        <f t="shared" si="11"/>
        <v>0.19645216078505379</v>
      </c>
      <c r="E17" s="58">
        <f t="shared" si="8"/>
        <v>0.25250047178712964</v>
      </c>
      <c r="F17" s="58">
        <f t="shared" si="8"/>
        <v>0.55104736742781657</v>
      </c>
      <c r="G17" s="68">
        <f t="shared" si="14"/>
        <v>6.3791419384841825</v>
      </c>
      <c r="H17" s="68">
        <f t="shared" si="14"/>
        <v>11.430541237546016</v>
      </c>
      <c r="J17" s="2">
        <v>4</v>
      </c>
      <c r="K17" s="3">
        <v>0.98</v>
      </c>
      <c r="L17" s="61">
        <f>AS26</f>
        <v>362.24000160064026</v>
      </c>
      <c r="M17" s="58">
        <f>AU26</f>
        <v>0.24249858463861107</v>
      </c>
      <c r="N17" s="58">
        <f t="shared" si="9"/>
        <v>0.25250047178712964</v>
      </c>
      <c r="O17" s="58">
        <f t="shared" si="9"/>
        <v>0.50500094357425929</v>
      </c>
      <c r="P17" s="68">
        <f t="shared" si="15"/>
        <v>7.2389188438186851</v>
      </c>
      <c r="Q17" s="68">
        <f t="shared" si="15"/>
        <v>13.043605221551255</v>
      </c>
      <c r="R17" s="64">
        <f t="shared" si="12"/>
        <v>-0.20397958489961079</v>
      </c>
      <c r="S17" s="64">
        <f t="shared" si="12"/>
        <v>0.23439000960614798</v>
      </c>
      <c r="T17" s="64">
        <f t="shared" si="13"/>
        <v>0.13477939723329052</v>
      </c>
      <c r="U17" s="64">
        <f t="shared" si="13"/>
        <v>0.14111877561027386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 t="s">
        <v>66</v>
      </c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  <c r="AL18" s="4" t="s">
        <v>33</v>
      </c>
      <c r="AM18" s="5"/>
      <c r="AN18" s="5"/>
      <c r="AO18" s="5"/>
      <c r="AP18" s="5"/>
      <c r="AQ18" s="5"/>
      <c r="AR18" s="5"/>
      <c r="AS18" s="5"/>
      <c r="AT18" s="5"/>
      <c r="AU18" s="6" t="s">
        <v>6</v>
      </c>
      <c r="AV18" s="5"/>
      <c r="AW18" s="5"/>
      <c r="AX18" s="5"/>
      <c r="AY18" s="48"/>
      <c r="AZ18" s="5"/>
      <c r="BB18" s="4" t="s">
        <v>33</v>
      </c>
      <c r="BC18" s="5"/>
      <c r="BD18" s="5"/>
      <c r="BE18" s="5"/>
      <c r="BF18" s="5"/>
      <c r="BG18" s="5"/>
      <c r="BH18" s="5"/>
      <c r="BI18" s="5"/>
      <c r="BJ18" s="5"/>
      <c r="BK18" s="6" t="s">
        <v>6</v>
      </c>
      <c r="BL18" s="5"/>
      <c r="BM18" s="5"/>
      <c r="BN18" s="5"/>
      <c r="BO18" s="48"/>
      <c r="BP18" s="5"/>
      <c r="BR18" s="4" t="s">
        <v>33</v>
      </c>
      <c r="BS18" s="5"/>
      <c r="BT18" s="5"/>
      <c r="BU18" s="5"/>
      <c r="BV18" s="5"/>
      <c r="BW18" s="5"/>
      <c r="BX18" s="5"/>
      <c r="BY18" s="5"/>
      <c r="BZ18" s="5"/>
      <c r="CA18" s="6" t="s">
        <v>6</v>
      </c>
      <c r="CB18" s="5"/>
      <c r="CC18" s="5"/>
      <c r="CD18" s="5"/>
      <c r="CE18" s="48"/>
      <c r="CF18" s="5"/>
      <c r="CH18" s="4"/>
      <c r="CI18" s="5"/>
      <c r="CJ18" s="5"/>
      <c r="CK18" s="5"/>
      <c r="CL18" s="5"/>
      <c r="CM18" s="5"/>
      <c r="CN18" s="5"/>
      <c r="CO18" s="5"/>
      <c r="CP18" s="5"/>
      <c r="CQ18" s="6"/>
      <c r="CR18" s="5"/>
      <c r="CS18" s="5"/>
      <c r="CT18" s="5"/>
      <c r="CU18" s="48"/>
      <c r="CV18" s="5"/>
      <c r="CX18" s="4" t="s">
        <v>33</v>
      </c>
      <c r="CY18" s="5"/>
      <c r="CZ18" s="5"/>
      <c r="DA18" s="5"/>
      <c r="DB18" s="5"/>
      <c r="DC18" s="5"/>
      <c r="DD18" s="5"/>
      <c r="DE18" s="5"/>
      <c r="DF18" s="5"/>
      <c r="DG18" s="6" t="s">
        <v>6</v>
      </c>
      <c r="DH18" s="5"/>
      <c r="DI18" s="5"/>
      <c r="DJ18" s="5"/>
      <c r="DK18" s="48"/>
      <c r="DL18" s="5"/>
    </row>
    <row r="19" spans="1:116" x14ac:dyDescent="0.25">
      <c r="A19" s="2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F23" si="16">AF37</f>
        <v>1</v>
      </c>
      <c r="F19" s="58" t="str">
        <f t="shared" si="16"/>
        <v>NA</v>
      </c>
      <c r="G19" s="68" t="s">
        <v>30</v>
      </c>
      <c r="H19" s="68" t="s">
        <v>30</v>
      </c>
      <c r="J19" s="2">
        <v>0</v>
      </c>
      <c r="K19" s="3">
        <v>0.8</v>
      </c>
      <c r="L19" s="61" t="str">
        <f>AS37</f>
        <v>NA</v>
      </c>
      <c r="M19" s="58" t="str">
        <f>AU37</f>
        <v>NA</v>
      </c>
      <c r="N19" s="58">
        <f t="shared" ref="N19:O23" si="17">AV37</f>
        <v>1</v>
      </c>
      <c r="O19" s="58" t="str">
        <f t="shared" si="17"/>
        <v>NA</v>
      </c>
      <c r="P19" s="68" t="s">
        <v>30</v>
      </c>
      <c r="Q19" s="68" t="s">
        <v>30</v>
      </c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  <c r="AL19" s="8"/>
      <c r="AM19" s="9"/>
      <c r="AN19" s="9"/>
      <c r="AO19" s="10" t="s">
        <v>7</v>
      </c>
      <c r="AP19" s="10"/>
      <c r="AQ19" s="10"/>
      <c r="AR19" s="10"/>
      <c r="AS19" s="10"/>
      <c r="AT19" s="10"/>
      <c r="AU19" s="10"/>
      <c r="AV19" s="10"/>
      <c r="AW19" s="11"/>
      <c r="AX19" s="12"/>
      <c r="AY19" s="12" t="s">
        <v>8</v>
      </c>
      <c r="AZ19" s="12"/>
      <c r="BB19" s="8"/>
      <c r="BC19" s="9"/>
      <c r="BD19" s="9"/>
      <c r="BE19" s="10" t="s">
        <v>7</v>
      </c>
      <c r="BF19" s="10"/>
      <c r="BG19" s="10"/>
      <c r="BH19" s="10"/>
      <c r="BI19" s="10"/>
      <c r="BJ19" s="10"/>
      <c r="BK19" s="10"/>
      <c r="BL19" s="10"/>
      <c r="BM19" s="11"/>
      <c r="BN19" s="12"/>
      <c r="BO19" s="12" t="s">
        <v>8</v>
      </c>
      <c r="BP19" s="12"/>
      <c r="BR19" s="8"/>
      <c r="BS19" s="9"/>
      <c r="BT19" s="9"/>
      <c r="BU19" s="10" t="s">
        <v>7</v>
      </c>
      <c r="BV19" s="10"/>
      <c r="BW19" s="10"/>
      <c r="BX19" s="10"/>
      <c r="BY19" s="10"/>
      <c r="BZ19" s="10"/>
      <c r="CA19" s="10"/>
      <c r="CB19" s="10"/>
      <c r="CC19" s="11"/>
      <c r="CD19" s="12"/>
      <c r="CE19" s="12" t="s">
        <v>8</v>
      </c>
      <c r="CF19" s="12"/>
      <c r="CH19" s="8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1"/>
      <c r="CT19" s="12"/>
      <c r="CU19" s="12"/>
      <c r="CV19" s="12"/>
      <c r="CX19" s="8"/>
      <c r="CY19" s="9"/>
      <c r="CZ19" s="9"/>
      <c r="DA19" s="10" t="s">
        <v>7</v>
      </c>
      <c r="DB19" s="10"/>
      <c r="DC19" s="10"/>
      <c r="DD19" s="10"/>
      <c r="DE19" s="10"/>
      <c r="DF19" s="10"/>
      <c r="DG19" s="10"/>
      <c r="DH19" s="10"/>
      <c r="DI19" s="11"/>
      <c r="DJ19" s="12"/>
      <c r="DK19" s="12" t="s">
        <v>8</v>
      </c>
      <c r="DL19" s="12"/>
    </row>
    <row r="20" spans="1:116" x14ac:dyDescent="0.25">
      <c r="A20" s="2">
        <v>1</v>
      </c>
      <c r="B20" s="3">
        <v>0.9</v>
      </c>
      <c r="C20" s="61">
        <f t="shared" ref="C20:C23" si="18">AC38</f>
        <v>695.01228408453665</v>
      </c>
      <c r="D20" s="58">
        <f t="shared" ref="D20:D23" si="19">AE38</f>
        <v>4.9138481174218249E-2</v>
      </c>
      <c r="E20" s="58">
        <f t="shared" si="16"/>
        <v>0.83003616251861301</v>
      </c>
      <c r="F20" s="58">
        <f t="shared" si="16"/>
        <v>0.12082535630716869</v>
      </c>
      <c r="G20" s="68">
        <f>AH38</f>
        <v>4.8295114372080059</v>
      </c>
      <c r="H20" s="68">
        <f>AI38</f>
        <v>11.923492958622887</v>
      </c>
      <c r="J20" s="2">
        <v>1</v>
      </c>
      <c r="K20" s="3">
        <v>0.9</v>
      </c>
      <c r="L20" s="61">
        <f>AS38</f>
        <v>676.32222486423996</v>
      </c>
      <c r="M20" s="58">
        <f>AU38</f>
        <v>5.2329291640076582E-2</v>
      </c>
      <c r="N20" s="58">
        <f t="shared" si="17"/>
        <v>0.83003616251861301</v>
      </c>
      <c r="O20" s="58">
        <f t="shared" si="17"/>
        <v>0.11763454584131036</v>
      </c>
      <c r="P20" s="68">
        <f>AX38</f>
        <v>4.8065472968697911</v>
      </c>
      <c r="Q20" s="68">
        <f>AY38</f>
        <v>11.75011400891009</v>
      </c>
      <c r="R20" s="64">
        <f t="shared" ref="R20:S23" si="20">(L20-C20)/C20</f>
        <v>-2.6891696230830008E-2</v>
      </c>
      <c r="S20" s="64">
        <f t="shared" si="20"/>
        <v>6.4935064935065054E-2</v>
      </c>
      <c r="T20" s="64">
        <f t="shared" ref="T20:U23" si="21">(P20-G20)/G20</f>
        <v>-4.7549613737928398E-3</v>
      </c>
      <c r="U20" s="64">
        <f t="shared" si="21"/>
        <v>-1.4540952916604181E-2</v>
      </c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  <c r="AL20" s="8"/>
      <c r="AM20" s="13"/>
      <c r="AN20" s="14"/>
      <c r="AO20" s="9" t="s">
        <v>9</v>
      </c>
      <c r="AP20" s="15" t="s">
        <v>10</v>
      </c>
      <c r="AQ20" s="15" t="s">
        <v>11</v>
      </c>
      <c r="AR20" s="9"/>
      <c r="AS20" s="15" t="s">
        <v>12</v>
      </c>
      <c r="AT20" s="15" t="s">
        <v>13</v>
      </c>
      <c r="AU20" s="16" t="s">
        <v>14</v>
      </c>
      <c r="AV20" s="17" t="s">
        <v>15</v>
      </c>
      <c r="AW20" s="16" t="s">
        <v>14</v>
      </c>
      <c r="AX20" s="9" t="s">
        <v>16</v>
      </c>
      <c r="AY20" s="13"/>
      <c r="AZ20" s="13"/>
      <c r="BB20" s="8"/>
      <c r="BC20" s="13"/>
      <c r="BD20" s="14"/>
      <c r="BE20" s="9" t="s">
        <v>9</v>
      </c>
      <c r="BF20" s="15" t="s">
        <v>10</v>
      </c>
      <c r="BG20" s="15" t="s">
        <v>11</v>
      </c>
      <c r="BH20" s="9"/>
      <c r="BI20" s="15" t="s">
        <v>12</v>
      </c>
      <c r="BJ20" s="15" t="s">
        <v>13</v>
      </c>
      <c r="BK20" s="16" t="s">
        <v>14</v>
      </c>
      <c r="BL20" s="17" t="s">
        <v>15</v>
      </c>
      <c r="BM20" s="16" t="s">
        <v>14</v>
      </c>
      <c r="BN20" s="9" t="s">
        <v>16</v>
      </c>
      <c r="BO20" s="13"/>
      <c r="BP20" s="13"/>
      <c r="BR20" s="8"/>
      <c r="BS20" s="13"/>
      <c r="BT20" s="14"/>
      <c r="BU20" s="9" t="s">
        <v>9</v>
      </c>
      <c r="BV20" s="15" t="s">
        <v>10</v>
      </c>
      <c r="BW20" s="15" t="s">
        <v>11</v>
      </c>
      <c r="BX20" s="9"/>
      <c r="BY20" s="15" t="s">
        <v>12</v>
      </c>
      <c r="BZ20" s="15" t="s">
        <v>13</v>
      </c>
      <c r="CA20" s="16" t="s">
        <v>14</v>
      </c>
      <c r="CB20" s="17" t="s">
        <v>15</v>
      </c>
      <c r="CC20" s="16" t="s">
        <v>14</v>
      </c>
      <c r="CD20" s="9" t="s">
        <v>16</v>
      </c>
      <c r="CE20" s="13"/>
      <c r="CF20" s="13"/>
      <c r="CH20" s="8"/>
      <c r="CI20" s="13"/>
      <c r="CJ20" s="14"/>
      <c r="CK20" s="9"/>
      <c r="CL20" s="15"/>
      <c r="CM20" s="15"/>
      <c r="CN20" s="9"/>
      <c r="CO20" s="15"/>
      <c r="CP20" s="15"/>
      <c r="CQ20" s="16"/>
      <c r="CR20" s="17"/>
      <c r="CS20" s="16"/>
      <c r="CT20" s="9"/>
      <c r="CU20" s="13"/>
      <c r="CV20" s="13"/>
      <c r="CX20" s="8"/>
      <c r="CY20" s="13"/>
      <c r="CZ20" s="14"/>
      <c r="DA20" s="9" t="s">
        <v>9</v>
      </c>
      <c r="DB20" s="15" t="s">
        <v>10</v>
      </c>
      <c r="DC20" s="15" t="s">
        <v>11</v>
      </c>
      <c r="DD20" s="9"/>
      <c r="DE20" s="15" t="s">
        <v>12</v>
      </c>
      <c r="DF20" s="15" t="s">
        <v>13</v>
      </c>
      <c r="DG20" s="16" t="s">
        <v>14</v>
      </c>
      <c r="DH20" s="17" t="s">
        <v>15</v>
      </c>
      <c r="DI20" s="16" t="s">
        <v>14</v>
      </c>
      <c r="DJ20" s="9" t="s">
        <v>16</v>
      </c>
      <c r="DK20" s="13"/>
      <c r="DL20" s="13"/>
    </row>
    <row r="21" spans="1:116" x14ac:dyDescent="0.25">
      <c r="A21" s="2">
        <v>2</v>
      </c>
      <c r="B21" s="3">
        <v>0.92</v>
      </c>
      <c r="C21" s="61">
        <f t="shared" si="18"/>
        <v>678.79258774000027</v>
      </c>
      <c r="D21" s="58">
        <f t="shared" si="19"/>
        <v>4.6160391406083814E-2</v>
      </c>
      <c r="E21" s="58">
        <f t="shared" si="16"/>
        <v>0.79919166134864927</v>
      </c>
      <c r="F21" s="58">
        <f t="shared" si="16"/>
        <v>0.15464794724526695</v>
      </c>
      <c r="G21" s="68">
        <f t="shared" ref="G21:H23" si="22">AH39</f>
        <v>4.8144744037638292</v>
      </c>
      <c r="H21" s="68">
        <f t="shared" si="22"/>
        <v>9.489500631098613</v>
      </c>
      <c r="J21" s="2">
        <v>2</v>
      </c>
      <c r="K21" s="3">
        <v>0.92</v>
      </c>
      <c r="L21" s="61">
        <f>AS39</f>
        <v>655.81580652141099</v>
      </c>
      <c r="M21" s="58">
        <f>AU39</f>
        <v>4.9138481174218249E-2</v>
      </c>
      <c r="N21" s="58">
        <f t="shared" si="17"/>
        <v>0.79919166134864927</v>
      </c>
      <c r="O21" s="58">
        <f t="shared" si="17"/>
        <v>0.15166985747713252</v>
      </c>
      <c r="P21" s="68">
        <f t="shared" ref="P21:Q23" si="23">AX39</f>
        <v>4.8290241073069415</v>
      </c>
      <c r="Q21" s="68">
        <f t="shared" si="23"/>
        <v>9.6506158796113226</v>
      </c>
      <c r="R21" s="64">
        <f t="shared" si="20"/>
        <v>-3.3849487507058837E-2</v>
      </c>
      <c r="S21" s="64">
        <f t="shared" si="20"/>
        <v>6.4516129032257952E-2</v>
      </c>
      <c r="T21" s="64">
        <f t="shared" si="21"/>
        <v>3.0220751681092712E-3</v>
      </c>
      <c r="U21" s="64">
        <f t="shared" si="21"/>
        <v>1.6978264165419747E-2</v>
      </c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  <c r="AL21" s="18"/>
      <c r="AM21" s="19" t="s">
        <v>17</v>
      </c>
      <c r="AN21" s="20" t="s">
        <v>18</v>
      </c>
      <c r="AO21" s="19" t="s">
        <v>19</v>
      </c>
      <c r="AP21" s="21" t="s">
        <v>20</v>
      </c>
      <c r="AQ21" s="21" t="s">
        <v>21</v>
      </c>
      <c r="AR21" s="19" t="s">
        <v>12</v>
      </c>
      <c r="AS21" s="21" t="s">
        <v>22</v>
      </c>
      <c r="AT21" s="21" t="s">
        <v>22</v>
      </c>
      <c r="AU21" s="22" t="s">
        <v>23</v>
      </c>
      <c r="AV21" s="22" t="s">
        <v>24</v>
      </c>
      <c r="AW21" s="22" t="s">
        <v>25</v>
      </c>
      <c r="AX21" s="19" t="s">
        <v>26</v>
      </c>
      <c r="AY21" s="19" t="s">
        <v>27</v>
      </c>
      <c r="AZ21" s="19" t="s">
        <v>28</v>
      </c>
      <c r="BB21" s="18"/>
      <c r="BC21" s="19" t="s">
        <v>17</v>
      </c>
      <c r="BD21" s="20" t="s">
        <v>18</v>
      </c>
      <c r="BE21" s="19" t="s">
        <v>19</v>
      </c>
      <c r="BF21" s="21" t="s">
        <v>20</v>
      </c>
      <c r="BG21" s="21" t="s">
        <v>21</v>
      </c>
      <c r="BH21" s="19" t="s">
        <v>12</v>
      </c>
      <c r="BI21" s="21" t="s">
        <v>22</v>
      </c>
      <c r="BJ21" s="21" t="s">
        <v>22</v>
      </c>
      <c r="BK21" s="22" t="s">
        <v>23</v>
      </c>
      <c r="BL21" s="22" t="s">
        <v>24</v>
      </c>
      <c r="BM21" s="22" t="s">
        <v>25</v>
      </c>
      <c r="BN21" s="19" t="s">
        <v>26</v>
      </c>
      <c r="BO21" s="19" t="s">
        <v>27</v>
      </c>
      <c r="BP21" s="19" t="s">
        <v>28</v>
      </c>
      <c r="BR21" s="18"/>
      <c r="BS21" s="19" t="s">
        <v>17</v>
      </c>
      <c r="BT21" s="20" t="s">
        <v>18</v>
      </c>
      <c r="BU21" s="19" t="s">
        <v>19</v>
      </c>
      <c r="BV21" s="21" t="s">
        <v>20</v>
      </c>
      <c r="BW21" s="21" t="s">
        <v>21</v>
      </c>
      <c r="BX21" s="19" t="s">
        <v>12</v>
      </c>
      <c r="BY21" s="21" t="s">
        <v>22</v>
      </c>
      <c r="BZ21" s="21" t="s">
        <v>22</v>
      </c>
      <c r="CA21" s="22" t="s">
        <v>23</v>
      </c>
      <c r="CB21" s="22" t="s">
        <v>24</v>
      </c>
      <c r="CC21" s="22" t="s">
        <v>25</v>
      </c>
      <c r="CD21" s="19" t="s">
        <v>26</v>
      </c>
      <c r="CE21" s="19" t="s">
        <v>27</v>
      </c>
      <c r="CF21" s="19" t="s">
        <v>28</v>
      </c>
      <c r="CH21" s="18"/>
      <c r="CI21" s="19"/>
      <c r="CJ21" s="20"/>
      <c r="CK21" s="19"/>
      <c r="CL21" s="21"/>
      <c r="CM21" s="21"/>
      <c r="CN21" s="19"/>
      <c r="CO21" s="21"/>
      <c r="CP21" s="21"/>
      <c r="CQ21" s="22"/>
      <c r="CR21" s="22"/>
      <c r="CS21" s="22"/>
      <c r="CT21" s="19"/>
      <c r="CU21" s="19"/>
      <c r="CV21" s="19"/>
      <c r="CX21" s="18"/>
      <c r="CY21" s="19" t="s">
        <v>17</v>
      </c>
      <c r="CZ21" s="20" t="s">
        <v>18</v>
      </c>
      <c r="DA21" s="19" t="s">
        <v>19</v>
      </c>
      <c r="DB21" s="21" t="s">
        <v>20</v>
      </c>
      <c r="DC21" s="21" t="s">
        <v>21</v>
      </c>
      <c r="DD21" s="19" t="s">
        <v>12</v>
      </c>
      <c r="DE21" s="21" t="s">
        <v>22</v>
      </c>
      <c r="DF21" s="21" t="s">
        <v>22</v>
      </c>
      <c r="DG21" s="22" t="s">
        <v>23</v>
      </c>
      <c r="DH21" s="22" t="s">
        <v>24</v>
      </c>
      <c r="DI21" s="22" t="s">
        <v>25</v>
      </c>
      <c r="DJ21" s="19" t="s">
        <v>26</v>
      </c>
      <c r="DK21" s="19" t="s">
        <v>27</v>
      </c>
      <c r="DL21" s="19" t="s">
        <v>28</v>
      </c>
    </row>
    <row r="22" spans="1:116" x14ac:dyDescent="0.25">
      <c r="A22" s="2">
        <v>3</v>
      </c>
      <c r="B22" s="3">
        <v>0.95</v>
      </c>
      <c r="C22" s="61">
        <f t="shared" si="18"/>
        <v>535.25544488450601</v>
      </c>
      <c r="D22" s="58">
        <f t="shared" si="19"/>
        <v>7.8068496064667092E-2</v>
      </c>
      <c r="E22" s="58">
        <f t="shared" si="16"/>
        <v>0.68155711550733888</v>
      </c>
      <c r="F22" s="58">
        <f t="shared" si="16"/>
        <v>0.24037438842799405</v>
      </c>
      <c r="G22" s="68">
        <f t="shared" si="22"/>
        <v>5.4755495937001264</v>
      </c>
      <c r="H22" s="68">
        <f t="shared" si="22"/>
        <v>10.02345006190469</v>
      </c>
      <c r="J22" s="2">
        <v>3</v>
      </c>
      <c r="K22" s="3">
        <v>0.95</v>
      </c>
      <c r="L22" s="61">
        <f>AS40</f>
        <v>504.60744761616974</v>
      </c>
      <c r="M22" s="58">
        <f>AU40</f>
        <v>8.4450116996383745E-2</v>
      </c>
      <c r="N22" s="58">
        <f t="shared" si="17"/>
        <v>0.68155711550733888</v>
      </c>
      <c r="O22" s="58">
        <f t="shared" si="17"/>
        <v>0.2339927674962774</v>
      </c>
      <c r="P22" s="68">
        <f t="shared" si="23"/>
        <v>5.4924094631646989</v>
      </c>
      <c r="Q22" s="68">
        <f t="shared" si="23"/>
        <v>10.175670366291603</v>
      </c>
      <c r="R22" s="64">
        <f t="shared" si="20"/>
        <v>-5.7258637088594772E-2</v>
      </c>
      <c r="S22" s="64">
        <f t="shared" si="20"/>
        <v>8.1743869209809222E-2</v>
      </c>
      <c r="T22" s="64">
        <f t="shared" si="21"/>
        <v>3.0791191233060112E-3</v>
      </c>
      <c r="U22" s="64">
        <f t="shared" si="21"/>
        <v>1.5186418194015353E-2</v>
      </c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  <c r="AL22" s="9" t="s">
        <v>29</v>
      </c>
      <c r="AM22" s="23">
        <v>0</v>
      </c>
      <c r="AN22" s="24" t="s">
        <v>39</v>
      </c>
      <c r="AO22" s="25">
        <v>2369.8664448504851</v>
      </c>
      <c r="AP22" s="26">
        <v>777.63278968269412</v>
      </c>
      <c r="AQ22" s="26">
        <v>12211.981582987069</v>
      </c>
      <c r="AR22" s="27">
        <v>14581.848027837541</v>
      </c>
      <c r="AS22" s="28" t="s">
        <v>30</v>
      </c>
      <c r="AT22" s="28" t="s">
        <v>30</v>
      </c>
      <c r="AU22" s="29" t="s">
        <v>30</v>
      </c>
      <c r="AV22" s="30">
        <v>1</v>
      </c>
      <c r="AW22" s="29" t="s">
        <v>30</v>
      </c>
      <c r="AX22" s="31"/>
      <c r="AY22" s="31"/>
      <c r="AZ22" s="31"/>
      <c r="BB22" s="9" t="s">
        <v>29</v>
      </c>
      <c r="BC22" s="23">
        <v>0</v>
      </c>
      <c r="BD22" s="24" t="s">
        <v>39</v>
      </c>
      <c r="BE22" s="25" t="e">
        <v>#VALUE!</v>
      </c>
      <c r="BF22" s="26" t="s">
        <v>61</v>
      </c>
      <c r="BG22" s="26" t="s">
        <v>61</v>
      </c>
      <c r="BH22" s="27" t="s">
        <v>61</v>
      </c>
      <c r="BI22" s="28" t="s">
        <v>30</v>
      </c>
      <c r="BJ22" s="28" t="s">
        <v>30</v>
      </c>
      <c r="BK22" s="29" t="s">
        <v>30</v>
      </c>
      <c r="BL22" s="30">
        <v>1</v>
      </c>
      <c r="BM22" s="29" t="s">
        <v>30</v>
      </c>
      <c r="BN22" s="31"/>
      <c r="BO22" s="31"/>
      <c r="BP22" s="31"/>
      <c r="BR22" s="9" t="s">
        <v>29</v>
      </c>
      <c r="BS22" s="23">
        <v>0</v>
      </c>
      <c r="BT22" s="24" t="s">
        <v>39</v>
      </c>
      <c r="BU22" s="25" t="e">
        <v>#VALUE!</v>
      </c>
      <c r="BV22" s="26" t="s">
        <v>61</v>
      </c>
      <c r="BW22" s="26" t="s">
        <v>61</v>
      </c>
      <c r="BX22" s="27" t="s">
        <v>61</v>
      </c>
      <c r="BY22" s="28" t="s">
        <v>30</v>
      </c>
      <c r="BZ22" s="28" t="s">
        <v>30</v>
      </c>
      <c r="CA22" s="29" t="s">
        <v>30</v>
      </c>
      <c r="CB22" s="30">
        <v>1</v>
      </c>
      <c r="CC22" s="29" t="s">
        <v>30</v>
      </c>
      <c r="CD22" s="31"/>
      <c r="CE22" s="31"/>
      <c r="CF22" s="31"/>
      <c r="CH22" s="9"/>
      <c r="CI22" s="23"/>
      <c r="CJ22" s="24"/>
      <c r="CK22" s="25"/>
      <c r="CL22" s="26"/>
      <c r="CM22" s="26"/>
      <c r="CN22" s="27"/>
      <c r="CO22" s="28"/>
      <c r="CP22" s="28"/>
      <c r="CQ22" s="29"/>
      <c r="CR22" s="30"/>
      <c r="CS22" s="29"/>
      <c r="CT22" s="31"/>
      <c r="CU22" s="31"/>
      <c r="CV22" s="31"/>
      <c r="CX22" s="9" t="s">
        <v>29</v>
      </c>
      <c r="CY22" s="23">
        <v>0</v>
      </c>
      <c r="CZ22" s="24" t="s">
        <v>39</v>
      </c>
      <c r="DA22" s="25" t="e">
        <v>#VALUE!</v>
      </c>
      <c r="DB22" s="26" t="s">
        <v>61</v>
      </c>
      <c r="DC22" s="26" t="s">
        <v>61</v>
      </c>
      <c r="DD22" s="27" t="s">
        <v>61</v>
      </c>
      <c r="DE22" s="28" t="s">
        <v>30</v>
      </c>
      <c r="DF22" s="28" t="s">
        <v>30</v>
      </c>
      <c r="DG22" s="29" t="s">
        <v>30</v>
      </c>
      <c r="DH22" s="30">
        <v>1</v>
      </c>
      <c r="DI22" s="29" t="s">
        <v>30</v>
      </c>
      <c r="DJ22" s="31"/>
      <c r="DK22" s="31"/>
      <c r="DL22" s="31"/>
    </row>
    <row r="23" spans="1:116" x14ac:dyDescent="0.25">
      <c r="A23" s="2">
        <v>4</v>
      </c>
      <c r="B23" s="3">
        <v>0.98</v>
      </c>
      <c r="C23" s="61">
        <f t="shared" si="18"/>
        <v>528.37817378762031</v>
      </c>
      <c r="D23" s="58">
        <f t="shared" si="19"/>
        <v>0.10295681769836205</v>
      </c>
      <c r="E23" s="58">
        <f t="shared" si="16"/>
        <v>0.64305466921931509</v>
      </c>
      <c r="F23" s="58">
        <f t="shared" si="16"/>
        <v>0.2539885130823229</v>
      </c>
      <c r="G23" s="68">
        <f t="shared" si="22"/>
        <v>6.2855299822420747</v>
      </c>
      <c r="H23" s="68">
        <f t="shared" si="22"/>
        <v>11.714335135044115</v>
      </c>
      <c r="J23" s="2">
        <v>4</v>
      </c>
      <c r="K23" s="3">
        <v>0.98</v>
      </c>
      <c r="L23" s="61">
        <f>AS41</f>
        <v>487.94588880417308</v>
      </c>
      <c r="M23" s="58">
        <f>AU41</f>
        <v>0.11061476281642203</v>
      </c>
      <c r="N23" s="58">
        <f t="shared" si="17"/>
        <v>0.64305466921931509</v>
      </c>
      <c r="O23" s="58">
        <f t="shared" si="17"/>
        <v>0.24633056796426292</v>
      </c>
      <c r="P23" s="68">
        <f t="shared" si="23"/>
        <v>6.3100342445124387</v>
      </c>
      <c r="Q23" s="68">
        <f t="shared" si="23"/>
        <v>11.964625136522921</v>
      </c>
      <c r="R23" s="64">
        <f t="shared" si="20"/>
        <v>-7.6521489700478895E-2</v>
      </c>
      <c r="S23" s="64">
        <f t="shared" si="20"/>
        <v>7.4380165289256103E-2</v>
      </c>
      <c r="T23" s="64">
        <f t="shared" si="21"/>
        <v>3.898519669716567E-3</v>
      </c>
      <c r="U23" s="64">
        <f t="shared" si="21"/>
        <v>2.1366129498041165E-2</v>
      </c>
      <c r="V23" s="9" t="s">
        <v>29</v>
      </c>
      <c r="W23" s="23">
        <v>1</v>
      </c>
      <c r="X23" s="24" t="s">
        <v>40</v>
      </c>
      <c r="Y23" s="32">
        <v>2801.4259444356039</v>
      </c>
      <c r="Z23" s="33">
        <v>806.73764209335116</v>
      </c>
      <c r="AA23" s="33">
        <v>12896.434986847882</v>
      </c>
      <c r="AB23" s="34">
        <v>15697.860931283451</v>
      </c>
      <c r="AC23" s="35">
        <v>851.30471397590122</v>
      </c>
      <c r="AD23" s="35">
        <v>540.00715762250184</v>
      </c>
      <c r="AE23" s="36">
        <v>5.133043970560483E-2</v>
      </c>
      <c r="AF23" s="36">
        <v>0.85261370069824494</v>
      </c>
      <c r="AG23" s="36">
        <v>9.605585959615022E-2</v>
      </c>
      <c r="AH23" s="37">
        <v>6.8694434617927698</v>
      </c>
      <c r="AI23" s="37">
        <v>13.822364338956284</v>
      </c>
      <c r="AJ23" s="37">
        <v>7.4298915794005751</v>
      </c>
      <c r="AL23" s="9" t="s">
        <v>29</v>
      </c>
      <c r="AM23" s="23">
        <v>1</v>
      </c>
      <c r="AN23" s="24" t="s">
        <v>40</v>
      </c>
      <c r="AO23" s="32">
        <v>2801.1073673886103</v>
      </c>
      <c r="AP23" s="33">
        <v>722.78817375662697</v>
      </c>
      <c r="AQ23" s="33">
        <v>11367.155860297056</v>
      </c>
      <c r="AR23" s="34">
        <v>14168.263227685698</v>
      </c>
      <c r="AS23" s="35">
        <v>666.55035835421654</v>
      </c>
      <c r="AT23" s="35">
        <v>413.5848001518425</v>
      </c>
      <c r="AU23" s="36">
        <v>5.7935459520664277E-2</v>
      </c>
      <c r="AV23" s="36">
        <v>0.85261370069824494</v>
      </c>
      <c r="AW23" s="36">
        <v>8.9450839781090766E-2</v>
      </c>
      <c r="AX23" s="37">
        <v>7.8629582002991167</v>
      </c>
      <c r="AY23" s="37">
        <v>15.003761574193726</v>
      </c>
      <c r="AZ23" s="37">
        <v>8.2846566331929026</v>
      </c>
      <c r="BB23" s="9" t="s">
        <v>29</v>
      </c>
      <c r="BC23" s="23">
        <v>1</v>
      </c>
      <c r="BD23" s="24" t="s">
        <v>40</v>
      </c>
      <c r="BE23" s="32" t="e">
        <v>#VALUE!</v>
      </c>
      <c r="BF23" s="33" t="s">
        <v>61</v>
      </c>
      <c r="BG23" s="33" t="s">
        <v>61</v>
      </c>
      <c r="BH23" s="34" t="s">
        <v>61</v>
      </c>
      <c r="BI23" s="35" t="s">
        <v>61</v>
      </c>
      <c r="BJ23" s="35" t="e">
        <v>#VALUE!</v>
      </c>
      <c r="BK23" s="36">
        <v>0</v>
      </c>
      <c r="BL23" s="36">
        <v>0</v>
      </c>
      <c r="BM23" s="36">
        <v>0</v>
      </c>
      <c r="BN23" s="37" t="e">
        <v>#VALUE!</v>
      </c>
      <c r="BO23" s="37" t="s">
        <v>61</v>
      </c>
      <c r="BP23" s="37" t="s">
        <v>61</v>
      </c>
      <c r="BR23" s="9" t="s">
        <v>29</v>
      </c>
      <c r="BS23" s="23">
        <v>1</v>
      </c>
      <c r="BT23" s="24" t="s">
        <v>40</v>
      </c>
      <c r="BU23" s="32" t="e">
        <v>#VALUE!</v>
      </c>
      <c r="BV23" s="33" t="s">
        <v>61</v>
      </c>
      <c r="BW23" s="33" t="s">
        <v>61</v>
      </c>
      <c r="BX23" s="34" t="s">
        <v>61</v>
      </c>
      <c r="BY23" s="35" t="s">
        <v>61</v>
      </c>
      <c r="BZ23" s="35" t="e">
        <v>#VALUE!</v>
      </c>
      <c r="CA23" s="36">
        <v>0</v>
      </c>
      <c r="CB23" s="36">
        <v>0</v>
      </c>
      <c r="CC23" s="36">
        <v>0</v>
      </c>
      <c r="CD23" s="37" t="e">
        <v>#VALUE!</v>
      </c>
      <c r="CE23" s="37" t="s">
        <v>61</v>
      </c>
      <c r="CF23" s="37" t="s">
        <v>61</v>
      </c>
      <c r="CH23" s="9"/>
      <c r="CI23" s="23"/>
      <c r="CJ23" s="24"/>
      <c r="CK23" s="32"/>
      <c r="CL23" s="33"/>
      <c r="CM23" s="33"/>
      <c r="CN23" s="34"/>
      <c r="CO23" s="35"/>
      <c r="CP23" s="35"/>
      <c r="CQ23" s="36"/>
      <c r="CR23" s="36"/>
      <c r="CS23" s="36"/>
      <c r="CT23" s="37"/>
      <c r="CU23" s="37"/>
      <c r="CV23" s="37"/>
      <c r="CX23" s="9" t="s">
        <v>29</v>
      </c>
      <c r="CY23" s="23">
        <v>1</v>
      </c>
      <c r="CZ23" s="24" t="s">
        <v>40</v>
      </c>
      <c r="DA23" s="32" t="e">
        <v>#VALUE!</v>
      </c>
      <c r="DB23" s="33" t="s">
        <v>61</v>
      </c>
      <c r="DC23" s="33" t="s">
        <v>61</v>
      </c>
      <c r="DD23" s="34" t="s">
        <v>61</v>
      </c>
      <c r="DE23" s="35" t="s">
        <v>61</v>
      </c>
      <c r="DF23" s="35" t="e">
        <v>#VALUE!</v>
      </c>
      <c r="DG23" s="36">
        <v>0</v>
      </c>
      <c r="DH23" s="36">
        <v>0</v>
      </c>
      <c r="DI23" s="36">
        <v>0</v>
      </c>
      <c r="DJ23" s="37" t="e">
        <v>#VALUE!</v>
      </c>
      <c r="DK23" s="37" t="s">
        <v>61</v>
      </c>
      <c r="DL23" s="37" t="s">
        <v>61</v>
      </c>
    </row>
    <row r="24" spans="1:116" x14ac:dyDescent="0.25">
      <c r="V24" s="9" t="s">
        <v>29</v>
      </c>
      <c r="W24" s="23">
        <v>2</v>
      </c>
      <c r="X24" s="24" t="s">
        <v>41</v>
      </c>
      <c r="Y24" s="32">
        <v>2835.1504088151605</v>
      </c>
      <c r="Z24" s="33">
        <v>795.58892457304682</v>
      </c>
      <c r="AA24" s="33">
        <v>12722.897321999939</v>
      </c>
      <c r="AB24" s="34">
        <v>15558.047730815104</v>
      </c>
      <c r="AC24" s="35">
        <v>775.14570390327196</v>
      </c>
      <c r="AD24" s="35">
        <v>679.82035809084846</v>
      </c>
      <c r="AE24" s="36">
        <v>4.7556142668428003E-2</v>
      </c>
      <c r="AF24" s="36">
        <v>0.79543310058501604</v>
      </c>
      <c r="AG24" s="36">
        <v>0.15701075674655596</v>
      </c>
      <c r="AH24" s="37">
        <v>6.2900195478147021</v>
      </c>
      <c r="AI24" s="37">
        <v>9.7900392504619393</v>
      </c>
      <c r="AJ24" s="37">
        <v>4.561854372447872</v>
      </c>
      <c r="AL24" s="9" t="s">
        <v>29</v>
      </c>
      <c r="AM24" s="23">
        <v>2</v>
      </c>
      <c r="AN24" s="24" t="s">
        <v>41</v>
      </c>
      <c r="AO24" s="32">
        <v>2835.2465119731187</v>
      </c>
      <c r="AP24" s="33">
        <v>712.78300820909283</v>
      </c>
      <c r="AQ24" s="33">
        <v>11213.461973233883</v>
      </c>
      <c r="AR24" s="34">
        <v>14048.708485206993</v>
      </c>
      <c r="AS24" s="35">
        <v>620.7571870740702</v>
      </c>
      <c r="AT24" s="35">
        <v>533.13954263054802</v>
      </c>
      <c r="AU24" s="36">
        <v>5.5670881298358184E-2</v>
      </c>
      <c r="AV24" s="36">
        <v>0.79543310058501604</v>
      </c>
      <c r="AW24" s="36">
        <v>0.14889601811662578</v>
      </c>
      <c r="AX24" s="37">
        <v>7.1762781083861942</v>
      </c>
      <c r="AY24" s="37">
        <v>10.502647038262351</v>
      </c>
      <c r="AZ24" s="37">
        <v>5.1320861690037987</v>
      </c>
      <c r="BB24" s="9" t="s">
        <v>29</v>
      </c>
      <c r="BC24" s="23">
        <v>2</v>
      </c>
      <c r="BD24" s="24" t="s">
        <v>41</v>
      </c>
      <c r="BE24" s="32" t="e">
        <v>#VALUE!</v>
      </c>
      <c r="BF24" s="33" t="s">
        <v>61</v>
      </c>
      <c r="BG24" s="33" t="s">
        <v>61</v>
      </c>
      <c r="BH24" s="34" t="s">
        <v>61</v>
      </c>
      <c r="BI24" s="35" t="s">
        <v>61</v>
      </c>
      <c r="BJ24" s="35" t="e">
        <v>#VALUE!</v>
      </c>
      <c r="BK24" s="36">
        <v>0</v>
      </c>
      <c r="BL24" s="36">
        <v>0</v>
      </c>
      <c r="BM24" s="36">
        <v>0</v>
      </c>
      <c r="BN24" s="37" t="e">
        <v>#VALUE!</v>
      </c>
      <c r="BO24" s="37" t="s">
        <v>61</v>
      </c>
      <c r="BP24" s="37" t="s">
        <v>61</v>
      </c>
      <c r="BR24" s="9" t="s">
        <v>29</v>
      </c>
      <c r="BS24" s="23">
        <v>2</v>
      </c>
      <c r="BT24" s="24" t="s">
        <v>41</v>
      </c>
      <c r="BU24" s="32" t="e">
        <v>#VALUE!</v>
      </c>
      <c r="BV24" s="33" t="s">
        <v>61</v>
      </c>
      <c r="BW24" s="33" t="s">
        <v>61</v>
      </c>
      <c r="BX24" s="34" t="s">
        <v>61</v>
      </c>
      <c r="BY24" s="35" t="s">
        <v>61</v>
      </c>
      <c r="BZ24" s="35" t="e">
        <v>#VALUE!</v>
      </c>
      <c r="CA24" s="36">
        <v>0</v>
      </c>
      <c r="CB24" s="36">
        <v>0</v>
      </c>
      <c r="CC24" s="36">
        <v>0</v>
      </c>
      <c r="CD24" s="37" t="e">
        <v>#VALUE!</v>
      </c>
      <c r="CE24" s="37" t="s">
        <v>61</v>
      </c>
      <c r="CF24" s="37" t="s">
        <v>61</v>
      </c>
      <c r="CH24" s="9"/>
      <c r="CI24" s="23"/>
      <c r="CJ24" s="24"/>
      <c r="CK24" s="32"/>
      <c r="CL24" s="33"/>
      <c r="CM24" s="33"/>
      <c r="CN24" s="34"/>
      <c r="CO24" s="35"/>
      <c r="CP24" s="35"/>
      <c r="CQ24" s="36"/>
      <c r="CR24" s="36"/>
      <c r="CS24" s="36"/>
      <c r="CT24" s="37"/>
      <c r="CU24" s="37"/>
      <c r="CV24" s="37"/>
      <c r="CX24" s="9" t="s">
        <v>29</v>
      </c>
      <c r="CY24" s="23">
        <v>2</v>
      </c>
      <c r="CZ24" s="24" t="s">
        <v>41</v>
      </c>
      <c r="DA24" s="32" t="e">
        <v>#VALUE!</v>
      </c>
      <c r="DB24" s="33" t="s">
        <v>61</v>
      </c>
      <c r="DC24" s="33" t="s">
        <v>61</v>
      </c>
      <c r="DD24" s="34" t="s">
        <v>61</v>
      </c>
      <c r="DE24" s="35" t="s">
        <v>61</v>
      </c>
      <c r="DF24" s="35" t="e">
        <v>#VALUE!</v>
      </c>
      <c r="DG24" s="36">
        <v>0</v>
      </c>
      <c r="DH24" s="36">
        <v>0</v>
      </c>
      <c r="DI24" s="36">
        <v>0</v>
      </c>
      <c r="DJ24" s="37" t="e">
        <v>#VALUE!</v>
      </c>
      <c r="DK24" s="37" t="s">
        <v>61</v>
      </c>
      <c r="DL24" s="37" t="s">
        <v>61</v>
      </c>
    </row>
    <row r="25" spans="1:116" x14ac:dyDescent="0.25">
      <c r="A25" s="1" t="s">
        <v>59</v>
      </c>
      <c r="B25" s="1" t="s">
        <v>60</v>
      </c>
      <c r="J25" s="1" t="s">
        <v>59</v>
      </c>
      <c r="K25" s="1" t="s">
        <v>60</v>
      </c>
      <c r="R25">
        <v>-0.5</v>
      </c>
      <c r="S25">
        <v>0.5</v>
      </c>
      <c r="V25" s="9" t="s">
        <v>29</v>
      </c>
      <c r="W25" s="23">
        <v>3</v>
      </c>
      <c r="X25" s="24" t="s">
        <v>42</v>
      </c>
      <c r="Y25" s="32">
        <v>2927.9361595074015</v>
      </c>
      <c r="Z25" s="33">
        <v>779.40541294773595</v>
      </c>
      <c r="AA25" s="33">
        <v>12471.251805937782</v>
      </c>
      <c r="AB25" s="34">
        <v>15399.187965445119</v>
      </c>
      <c r="AC25" s="35">
        <v>586.52248069973132</v>
      </c>
      <c r="AD25" s="35">
        <v>838.68012346083378</v>
      </c>
      <c r="AE25" s="36">
        <v>7.2843932817512738E-2</v>
      </c>
      <c r="AF25" s="36">
        <v>0.60445367050386867</v>
      </c>
      <c r="AG25" s="36">
        <v>0.32270239667861861</v>
      </c>
      <c r="AH25" s="37">
        <v>6.1900935947745079</v>
      </c>
      <c r="AI25" s="37">
        <v>8.8974829232157138</v>
      </c>
      <c r="AJ25" s="37">
        <v>6.5100529153318503</v>
      </c>
      <c r="AL25" s="9" t="s">
        <v>29</v>
      </c>
      <c r="AM25" s="23">
        <v>3</v>
      </c>
      <c r="AN25" s="24" t="s">
        <v>42</v>
      </c>
      <c r="AO25" s="32">
        <v>2928.189603878554</v>
      </c>
      <c r="AP25" s="33">
        <v>698.25933343959616</v>
      </c>
      <c r="AQ25" s="33">
        <v>10989.817007255522</v>
      </c>
      <c r="AR25" s="34">
        <v>13918.006611134035</v>
      </c>
      <c r="AS25" s="35">
        <v>474.96940410833196</v>
      </c>
      <c r="AT25" s="35">
        <v>663.84141670350618</v>
      </c>
      <c r="AU25" s="36">
        <v>9.2092847707114553E-2</v>
      </c>
      <c r="AV25" s="36">
        <v>0.60445367050386867</v>
      </c>
      <c r="AW25" s="36">
        <v>0.30345348178901682</v>
      </c>
      <c r="AX25" s="37">
        <v>7.0341293608040241</v>
      </c>
      <c r="AY25" s="37">
        <v>9.6364995303392984</v>
      </c>
      <c r="AZ25" s="37">
        <v>7.2547336487348462</v>
      </c>
      <c r="BB25" s="9" t="s">
        <v>29</v>
      </c>
      <c r="BC25" s="23">
        <v>3</v>
      </c>
      <c r="BD25" s="24" t="s">
        <v>42</v>
      </c>
      <c r="BE25" s="32" t="e">
        <v>#VALUE!</v>
      </c>
      <c r="BF25" s="33" t="s">
        <v>61</v>
      </c>
      <c r="BG25" s="33" t="s">
        <v>61</v>
      </c>
      <c r="BH25" s="34" t="s">
        <v>61</v>
      </c>
      <c r="BI25" s="35" t="s">
        <v>61</v>
      </c>
      <c r="BJ25" s="35" t="e">
        <v>#VALUE!</v>
      </c>
      <c r="BK25" s="36">
        <v>0</v>
      </c>
      <c r="BL25" s="36">
        <v>0</v>
      </c>
      <c r="BM25" s="36">
        <v>0</v>
      </c>
      <c r="BN25" s="37" t="e">
        <v>#VALUE!</v>
      </c>
      <c r="BO25" s="37" t="s">
        <v>61</v>
      </c>
      <c r="BP25" s="37" t="s">
        <v>61</v>
      </c>
      <c r="BR25" s="9" t="s">
        <v>29</v>
      </c>
      <c r="BS25" s="23">
        <v>3</v>
      </c>
      <c r="BT25" s="24" t="s">
        <v>42</v>
      </c>
      <c r="BU25" s="32" t="e">
        <v>#VALUE!</v>
      </c>
      <c r="BV25" s="33" t="s">
        <v>61</v>
      </c>
      <c r="BW25" s="33" t="s">
        <v>61</v>
      </c>
      <c r="BX25" s="34" t="s">
        <v>61</v>
      </c>
      <c r="BY25" s="35" t="s">
        <v>61</v>
      </c>
      <c r="BZ25" s="35" t="e">
        <v>#VALUE!</v>
      </c>
      <c r="CA25" s="36">
        <v>0</v>
      </c>
      <c r="CB25" s="36">
        <v>0</v>
      </c>
      <c r="CC25" s="36">
        <v>0</v>
      </c>
      <c r="CD25" s="37" t="e">
        <v>#VALUE!</v>
      </c>
      <c r="CE25" s="37" t="s">
        <v>61</v>
      </c>
      <c r="CF25" s="37" t="s">
        <v>61</v>
      </c>
      <c r="CH25" s="9"/>
      <c r="CI25" s="23"/>
      <c r="CJ25" s="24"/>
      <c r="CK25" s="32"/>
      <c r="CL25" s="33"/>
      <c r="CM25" s="33"/>
      <c r="CN25" s="34"/>
      <c r="CO25" s="35"/>
      <c r="CP25" s="35"/>
      <c r="CQ25" s="36"/>
      <c r="CR25" s="36"/>
      <c r="CS25" s="36"/>
      <c r="CT25" s="37"/>
      <c r="CU25" s="37"/>
      <c r="CV25" s="37"/>
      <c r="CX25" s="9" t="s">
        <v>29</v>
      </c>
      <c r="CY25" s="23">
        <v>3</v>
      </c>
      <c r="CZ25" s="24" t="s">
        <v>42</v>
      </c>
      <c r="DA25" s="32" t="e">
        <v>#VALUE!</v>
      </c>
      <c r="DB25" s="33" t="s">
        <v>61</v>
      </c>
      <c r="DC25" s="33" t="s">
        <v>61</v>
      </c>
      <c r="DD25" s="34" t="s">
        <v>61</v>
      </c>
      <c r="DE25" s="35" t="s">
        <v>61</v>
      </c>
      <c r="DF25" s="35" t="e">
        <v>#VALUE!</v>
      </c>
      <c r="DG25" s="36">
        <v>0</v>
      </c>
      <c r="DH25" s="36">
        <v>0</v>
      </c>
      <c r="DI25" s="36">
        <v>0</v>
      </c>
      <c r="DJ25" s="37" t="e">
        <v>#VALUE!</v>
      </c>
      <c r="DK25" s="37" t="s">
        <v>61</v>
      </c>
      <c r="DL25" s="37" t="s">
        <v>61</v>
      </c>
    </row>
    <row r="26" spans="1:116" x14ac:dyDescent="0.25">
      <c r="A26" s="65">
        <v>2015</v>
      </c>
      <c r="B26" s="65">
        <f>$B$2</f>
        <v>70</v>
      </c>
      <c r="J26" s="65">
        <v>2016</v>
      </c>
      <c r="K26" s="65">
        <f>$B$2</f>
        <v>70</v>
      </c>
      <c r="V26" s="19" t="s">
        <v>29</v>
      </c>
      <c r="W26" s="38">
        <v>4</v>
      </c>
      <c r="X26" s="39" t="s">
        <v>43</v>
      </c>
      <c r="Y26" s="40">
        <v>3029.4282733073451</v>
      </c>
      <c r="Z26" s="41">
        <v>766.16720545818168</v>
      </c>
      <c r="AA26" s="41">
        <v>12259.26687336446</v>
      </c>
      <c r="AB26" s="42">
        <v>15288.695146671798</v>
      </c>
      <c r="AC26" s="43">
        <v>455.06370782583105</v>
      </c>
      <c r="AD26" s="35">
        <v>949.17294223415411</v>
      </c>
      <c r="AE26" s="44">
        <v>0.19645216078505379</v>
      </c>
      <c r="AF26" s="44">
        <v>0.25250047178712964</v>
      </c>
      <c r="AG26" s="44">
        <v>0.55104736742781657</v>
      </c>
      <c r="AH26" s="45">
        <v>6.3791419384841825</v>
      </c>
      <c r="AI26" s="45">
        <v>11.430541237546016</v>
      </c>
      <c r="AJ26" s="45">
        <v>8.9201131877699407</v>
      </c>
      <c r="AL26" s="19" t="s">
        <v>29</v>
      </c>
      <c r="AM26" s="38">
        <v>4</v>
      </c>
      <c r="AN26" s="39" t="s">
        <v>43</v>
      </c>
      <c r="AO26" s="40">
        <v>3028.9763212084399</v>
      </c>
      <c r="AP26" s="41">
        <v>686.58191722806384</v>
      </c>
      <c r="AQ26" s="41">
        <v>10804.361741982391</v>
      </c>
      <c r="AR26" s="42">
        <v>13833.338063190835</v>
      </c>
      <c r="AS26" s="43">
        <v>362.24000160064026</v>
      </c>
      <c r="AT26" s="35">
        <v>748.50996464670607</v>
      </c>
      <c r="AU26" s="44">
        <v>0.24249858463861107</v>
      </c>
      <c r="AV26" s="44">
        <v>0.25250047178712964</v>
      </c>
      <c r="AW26" s="44">
        <v>0.50500094357425929</v>
      </c>
      <c r="AX26" s="45">
        <v>7.2389188438186851</v>
      </c>
      <c r="AY26" s="45">
        <v>13.043605221551255</v>
      </c>
      <c r="AZ26" s="45">
        <v>10.050289656239647</v>
      </c>
      <c r="BB26" s="19" t="s">
        <v>29</v>
      </c>
      <c r="BC26" s="38">
        <v>4</v>
      </c>
      <c r="BD26" s="39" t="s">
        <v>43</v>
      </c>
      <c r="BE26" s="40" t="e">
        <v>#VALUE!</v>
      </c>
      <c r="BF26" s="41" t="s">
        <v>61</v>
      </c>
      <c r="BG26" s="41" t="s">
        <v>61</v>
      </c>
      <c r="BH26" s="42" t="s">
        <v>61</v>
      </c>
      <c r="BI26" s="43" t="s">
        <v>61</v>
      </c>
      <c r="BJ26" s="35" t="e">
        <v>#VALUE!</v>
      </c>
      <c r="BK26" s="44">
        <v>0</v>
      </c>
      <c r="BL26" s="44">
        <v>0</v>
      </c>
      <c r="BM26" s="44">
        <v>0</v>
      </c>
      <c r="BN26" s="45" t="e">
        <v>#VALUE!</v>
      </c>
      <c r="BO26" s="45" t="s">
        <v>61</v>
      </c>
      <c r="BP26" s="45" t="s">
        <v>61</v>
      </c>
      <c r="BR26" s="19" t="s">
        <v>29</v>
      </c>
      <c r="BS26" s="38">
        <v>4</v>
      </c>
      <c r="BT26" s="39" t="s">
        <v>43</v>
      </c>
      <c r="BU26" s="40" t="e">
        <v>#VALUE!</v>
      </c>
      <c r="BV26" s="41" t="s">
        <v>61</v>
      </c>
      <c r="BW26" s="41" t="s">
        <v>61</v>
      </c>
      <c r="BX26" s="42" t="s">
        <v>61</v>
      </c>
      <c r="BY26" s="43" t="s">
        <v>61</v>
      </c>
      <c r="BZ26" s="35" t="e">
        <v>#VALUE!</v>
      </c>
      <c r="CA26" s="44">
        <v>0</v>
      </c>
      <c r="CB26" s="44">
        <v>0</v>
      </c>
      <c r="CC26" s="44">
        <v>0</v>
      </c>
      <c r="CD26" s="45" t="e">
        <v>#VALUE!</v>
      </c>
      <c r="CE26" s="45" t="s">
        <v>61</v>
      </c>
      <c r="CF26" s="45" t="s">
        <v>61</v>
      </c>
      <c r="CH26" s="19"/>
      <c r="CI26" s="38"/>
      <c r="CJ26" s="39"/>
      <c r="CK26" s="40"/>
      <c r="CL26" s="41"/>
      <c r="CM26" s="41"/>
      <c r="CN26" s="42"/>
      <c r="CO26" s="43"/>
      <c r="CP26" s="35"/>
      <c r="CQ26" s="44"/>
      <c r="CR26" s="44"/>
      <c r="CS26" s="44"/>
      <c r="CT26" s="45"/>
      <c r="CU26" s="45"/>
      <c r="CV26" s="45"/>
      <c r="CX26" s="19" t="s">
        <v>29</v>
      </c>
      <c r="CY26" s="38">
        <v>4</v>
      </c>
      <c r="CZ26" s="39" t="s">
        <v>43</v>
      </c>
      <c r="DA26" s="40" t="e">
        <v>#VALUE!</v>
      </c>
      <c r="DB26" s="41" t="s">
        <v>61</v>
      </c>
      <c r="DC26" s="41" t="s">
        <v>61</v>
      </c>
      <c r="DD26" s="42" t="s">
        <v>61</v>
      </c>
      <c r="DE26" s="43" t="s">
        <v>61</v>
      </c>
      <c r="DF26" s="35" t="e">
        <v>#VALUE!</v>
      </c>
      <c r="DG26" s="44">
        <v>0</v>
      </c>
      <c r="DH26" s="44">
        <v>0</v>
      </c>
      <c r="DI26" s="44">
        <v>0</v>
      </c>
      <c r="DJ26" s="45" t="e">
        <v>#VALUE!</v>
      </c>
      <c r="DK26" s="45" t="s">
        <v>61</v>
      </c>
      <c r="DL26" s="45" t="s">
        <v>61</v>
      </c>
    </row>
    <row r="27" spans="1:11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  <c r="AL27" s="9" t="s">
        <v>31</v>
      </c>
      <c r="AM27" s="23">
        <v>0</v>
      </c>
      <c r="AN27" s="24" t="s">
        <v>44</v>
      </c>
      <c r="AO27" s="25">
        <v>1558.3676603654662</v>
      </c>
      <c r="AP27" s="26">
        <v>843.64470876952373</v>
      </c>
      <c r="AQ27" s="26">
        <v>13169.123314473365</v>
      </c>
      <c r="AR27" s="27">
        <v>14727.490974838809</v>
      </c>
      <c r="AS27" s="28" t="s">
        <v>30</v>
      </c>
      <c r="AT27" s="28" t="s">
        <v>30</v>
      </c>
      <c r="AU27" s="29" t="s">
        <v>30</v>
      </c>
      <c r="AV27" s="30">
        <v>1</v>
      </c>
      <c r="AW27" s="29" t="s">
        <v>30</v>
      </c>
      <c r="AX27" s="31"/>
      <c r="AY27" s="31"/>
      <c r="AZ27" s="31"/>
      <c r="BB27" s="9" t="s">
        <v>31</v>
      </c>
      <c r="BC27" s="23">
        <v>0</v>
      </c>
      <c r="BD27" s="24" t="s">
        <v>44</v>
      </c>
      <c r="BE27" s="25" t="e">
        <v>#VALUE!</v>
      </c>
      <c r="BF27" s="26" t="s">
        <v>61</v>
      </c>
      <c r="BG27" s="26" t="s">
        <v>61</v>
      </c>
      <c r="BH27" s="27" t="s">
        <v>61</v>
      </c>
      <c r="BI27" s="28" t="s">
        <v>30</v>
      </c>
      <c r="BJ27" s="28" t="s">
        <v>30</v>
      </c>
      <c r="BK27" s="29" t="s">
        <v>30</v>
      </c>
      <c r="BL27" s="30">
        <v>1</v>
      </c>
      <c r="BM27" s="29" t="s">
        <v>30</v>
      </c>
      <c r="BN27" s="31"/>
      <c r="BO27" s="31"/>
      <c r="BP27" s="31"/>
      <c r="BR27" s="9" t="s">
        <v>31</v>
      </c>
      <c r="BS27" s="23">
        <v>0</v>
      </c>
      <c r="BT27" s="24" t="s">
        <v>44</v>
      </c>
      <c r="BU27" s="25" t="e">
        <v>#VALUE!</v>
      </c>
      <c r="BV27" s="26" t="s">
        <v>61</v>
      </c>
      <c r="BW27" s="26" t="s">
        <v>61</v>
      </c>
      <c r="BX27" s="27" t="s">
        <v>61</v>
      </c>
      <c r="BY27" s="28" t="s">
        <v>30</v>
      </c>
      <c r="BZ27" s="28" t="s">
        <v>30</v>
      </c>
      <c r="CA27" s="29" t="s">
        <v>30</v>
      </c>
      <c r="CB27" s="30">
        <v>1</v>
      </c>
      <c r="CC27" s="29" t="s">
        <v>30</v>
      </c>
      <c r="CD27" s="31"/>
      <c r="CE27" s="31"/>
      <c r="CF27" s="31"/>
      <c r="CH27" s="9"/>
      <c r="CI27" s="23"/>
      <c r="CJ27" s="24"/>
      <c r="CK27" s="25"/>
      <c r="CL27" s="26"/>
      <c r="CM27" s="26"/>
      <c r="CN27" s="27"/>
      <c r="CO27" s="28"/>
      <c r="CP27" s="28"/>
      <c r="CQ27" s="29"/>
      <c r="CR27" s="30"/>
      <c r="CS27" s="29"/>
      <c r="CT27" s="31"/>
      <c r="CU27" s="31"/>
      <c r="CV27" s="31"/>
      <c r="CX27" s="9" t="s">
        <v>31</v>
      </c>
      <c r="CY27" s="23">
        <v>0</v>
      </c>
      <c r="CZ27" s="24" t="s">
        <v>44</v>
      </c>
      <c r="DA27" s="25" t="e">
        <v>#VALUE!</v>
      </c>
      <c r="DB27" s="26" t="s">
        <v>61</v>
      </c>
      <c r="DC27" s="26" t="s">
        <v>61</v>
      </c>
      <c r="DD27" s="27" t="s">
        <v>61</v>
      </c>
      <c r="DE27" s="28" t="s">
        <v>30</v>
      </c>
      <c r="DF27" s="28" t="s">
        <v>30</v>
      </c>
      <c r="DG27" s="29" t="s">
        <v>30</v>
      </c>
      <c r="DH27" s="30">
        <v>1</v>
      </c>
      <c r="DI27" s="29" t="s">
        <v>30</v>
      </c>
      <c r="DJ27" s="31"/>
      <c r="DK27" s="31"/>
      <c r="DL27" s="31"/>
    </row>
    <row r="28" spans="1:116" ht="15" customHeight="1" x14ac:dyDescent="0.25">
      <c r="A28" s="160" t="s">
        <v>0</v>
      </c>
      <c r="B28" s="160" t="s">
        <v>1</v>
      </c>
      <c r="C28" s="134" t="s">
        <v>3</v>
      </c>
      <c r="D28" s="134"/>
      <c r="E28" s="134"/>
      <c r="F28" s="134"/>
      <c r="G28" s="159" t="s">
        <v>70</v>
      </c>
      <c r="H28" s="159" t="s">
        <v>72</v>
      </c>
      <c r="J28" s="160" t="s">
        <v>0</v>
      </c>
      <c r="K28" s="160" t="s">
        <v>1</v>
      </c>
      <c r="L28" s="134" t="s">
        <v>3</v>
      </c>
      <c r="M28" s="134"/>
      <c r="N28" s="134"/>
      <c r="O28" s="134"/>
      <c r="P28" s="159" t="s">
        <v>70</v>
      </c>
      <c r="Q28" s="159" t="s">
        <v>72</v>
      </c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  <c r="AL28" s="9" t="s">
        <v>31</v>
      </c>
      <c r="AM28" s="23">
        <v>1</v>
      </c>
      <c r="AN28" s="24" t="s">
        <v>45</v>
      </c>
      <c r="AO28" s="32">
        <v>1710.5867164627625</v>
      </c>
      <c r="AP28" s="33">
        <v>749.4926854435231</v>
      </c>
      <c r="AQ28" s="33">
        <v>11758.831313036349</v>
      </c>
      <c r="AR28" s="34">
        <v>13469.418029499126</v>
      </c>
      <c r="AS28" s="35">
        <v>1208.5193932783466</v>
      </c>
      <c r="AT28" s="35">
        <v>1258.0729453396834</v>
      </c>
      <c r="AU28" s="36">
        <v>5.3186314253283608E-2</v>
      </c>
      <c r="AV28" s="36">
        <v>0.3815469434084644</v>
      </c>
      <c r="AW28" s="36">
        <v>0.56526674233825203</v>
      </c>
      <c r="AX28" s="37">
        <v>1.6167369613528009</v>
      </c>
      <c r="AY28" s="37">
        <v>4.1038662950004268</v>
      </c>
      <c r="AZ28" s="37">
        <v>1.2378025217252171</v>
      </c>
      <c r="BB28" s="9" t="s">
        <v>31</v>
      </c>
      <c r="BC28" s="23">
        <v>1</v>
      </c>
      <c r="BD28" s="24" t="s">
        <v>45</v>
      </c>
      <c r="BE28" s="32" t="e">
        <v>#VALUE!</v>
      </c>
      <c r="BF28" s="33" t="s">
        <v>61</v>
      </c>
      <c r="BG28" s="33" t="s">
        <v>61</v>
      </c>
      <c r="BH28" s="34" t="s">
        <v>61</v>
      </c>
      <c r="BI28" s="35" t="s">
        <v>61</v>
      </c>
      <c r="BJ28" s="35" t="e">
        <v>#VALUE!</v>
      </c>
      <c r="BK28" s="36">
        <v>0</v>
      </c>
      <c r="BL28" s="36">
        <v>0</v>
      </c>
      <c r="BM28" s="36">
        <v>0</v>
      </c>
      <c r="BN28" s="37" t="e">
        <v>#VALUE!</v>
      </c>
      <c r="BO28" s="37" t="s">
        <v>61</v>
      </c>
      <c r="BP28" s="37" t="s">
        <v>61</v>
      </c>
      <c r="BR28" s="9" t="s">
        <v>31</v>
      </c>
      <c r="BS28" s="23">
        <v>1</v>
      </c>
      <c r="BT28" s="24" t="s">
        <v>45</v>
      </c>
      <c r="BU28" s="32" t="e">
        <v>#VALUE!</v>
      </c>
      <c r="BV28" s="33" t="s">
        <v>61</v>
      </c>
      <c r="BW28" s="33" t="s">
        <v>61</v>
      </c>
      <c r="BX28" s="34" t="s">
        <v>61</v>
      </c>
      <c r="BY28" s="35" t="s">
        <v>61</v>
      </c>
      <c r="BZ28" s="35" t="e">
        <v>#VALUE!</v>
      </c>
      <c r="CA28" s="36">
        <v>0</v>
      </c>
      <c r="CB28" s="36">
        <v>0</v>
      </c>
      <c r="CC28" s="36">
        <v>0</v>
      </c>
      <c r="CD28" s="37" t="e">
        <v>#VALUE!</v>
      </c>
      <c r="CE28" s="37" t="s">
        <v>61</v>
      </c>
      <c r="CF28" s="37" t="s">
        <v>61</v>
      </c>
      <c r="CH28" s="9"/>
      <c r="CI28" s="23"/>
      <c r="CJ28" s="24"/>
      <c r="CK28" s="32"/>
      <c r="CL28" s="33"/>
      <c r="CM28" s="33"/>
      <c r="CN28" s="34"/>
      <c r="CO28" s="35"/>
      <c r="CP28" s="35"/>
      <c r="CQ28" s="36"/>
      <c r="CR28" s="36"/>
      <c r="CS28" s="36"/>
      <c r="CT28" s="37"/>
      <c r="CU28" s="37"/>
      <c r="CV28" s="37"/>
      <c r="CX28" s="9" t="s">
        <v>31</v>
      </c>
      <c r="CY28" s="23">
        <v>1</v>
      </c>
      <c r="CZ28" s="24" t="s">
        <v>45</v>
      </c>
      <c r="DA28" s="32" t="e">
        <v>#VALUE!</v>
      </c>
      <c r="DB28" s="33" t="s">
        <v>61</v>
      </c>
      <c r="DC28" s="33" t="s">
        <v>61</v>
      </c>
      <c r="DD28" s="34" t="s">
        <v>61</v>
      </c>
      <c r="DE28" s="35" t="s">
        <v>61</v>
      </c>
      <c r="DF28" s="35" t="e">
        <v>#VALUE!</v>
      </c>
      <c r="DG28" s="36">
        <v>0</v>
      </c>
      <c r="DH28" s="36">
        <v>0</v>
      </c>
      <c r="DI28" s="36">
        <v>0</v>
      </c>
      <c r="DJ28" s="37" t="e">
        <v>#VALUE!</v>
      </c>
      <c r="DK28" s="37" t="s">
        <v>61</v>
      </c>
      <c r="DL28" s="37" t="s">
        <v>61</v>
      </c>
    </row>
    <row r="29" spans="1:116" ht="30" x14ac:dyDescent="0.25">
      <c r="A29" s="160"/>
      <c r="B29" s="160"/>
      <c r="C29" s="60" t="s">
        <v>2</v>
      </c>
      <c r="D29" s="57" t="s">
        <v>63</v>
      </c>
      <c r="E29" s="57" t="s">
        <v>85</v>
      </c>
      <c r="F29" s="57" t="s">
        <v>86</v>
      </c>
      <c r="G29" s="159"/>
      <c r="H29" s="159"/>
      <c r="J29" s="160"/>
      <c r="K29" s="160"/>
      <c r="L29" s="60" t="s">
        <v>2</v>
      </c>
      <c r="M29" s="57" t="s">
        <v>63</v>
      </c>
      <c r="N29" s="57" t="s">
        <v>85</v>
      </c>
      <c r="O29" s="57" t="s">
        <v>86</v>
      </c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  <c r="AL29" s="9" t="s">
        <v>31</v>
      </c>
      <c r="AM29" s="23">
        <v>2</v>
      </c>
      <c r="AN29" s="24" t="s">
        <v>46</v>
      </c>
      <c r="AO29" s="32">
        <v>1843.3865645052147</v>
      </c>
      <c r="AP29" s="33">
        <v>728.73790254347205</v>
      </c>
      <c r="AQ29" s="33">
        <v>11442.557089704718</v>
      </c>
      <c r="AR29" s="34">
        <v>13285.943654209952</v>
      </c>
      <c r="AS29" s="35">
        <v>1154.975684637496</v>
      </c>
      <c r="AT29" s="35">
        <v>1441.5473206288571</v>
      </c>
      <c r="AU29" s="36">
        <v>0.10264310037295281</v>
      </c>
      <c r="AV29" s="36">
        <v>0.23171720447543376</v>
      </c>
      <c r="AW29" s="36">
        <v>0.66563969515161348</v>
      </c>
      <c r="AX29" s="37">
        <v>2.4804353501831895</v>
      </c>
      <c r="AY29" s="37">
        <v>6.6932997580356659</v>
      </c>
      <c r="AZ29" s="37">
        <v>3.3014605332484486</v>
      </c>
      <c r="BB29" s="9" t="s">
        <v>31</v>
      </c>
      <c r="BC29" s="23">
        <v>2</v>
      </c>
      <c r="BD29" s="24" t="s">
        <v>46</v>
      </c>
      <c r="BE29" s="32" t="e">
        <v>#VALUE!</v>
      </c>
      <c r="BF29" s="33" t="s">
        <v>61</v>
      </c>
      <c r="BG29" s="33" t="s">
        <v>61</v>
      </c>
      <c r="BH29" s="34" t="s">
        <v>61</v>
      </c>
      <c r="BI29" s="35" t="s">
        <v>61</v>
      </c>
      <c r="BJ29" s="35" t="e">
        <v>#VALUE!</v>
      </c>
      <c r="BK29" s="36">
        <v>0</v>
      </c>
      <c r="BL29" s="36">
        <v>0</v>
      </c>
      <c r="BM29" s="36">
        <v>0</v>
      </c>
      <c r="BN29" s="37" t="e">
        <v>#VALUE!</v>
      </c>
      <c r="BO29" s="37" t="s">
        <v>61</v>
      </c>
      <c r="BP29" s="37" t="s">
        <v>61</v>
      </c>
      <c r="BR29" s="9" t="s">
        <v>31</v>
      </c>
      <c r="BS29" s="23">
        <v>2</v>
      </c>
      <c r="BT29" s="24" t="s">
        <v>46</v>
      </c>
      <c r="BU29" s="32" t="e">
        <v>#VALUE!</v>
      </c>
      <c r="BV29" s="33" t="s">
        <v>61</v>
      </c>
      <c r="BW29" s="33" t="s">
        <v>61</v>
      </c>
      <c r="BX29" s="34" t="s">
        <v>61</v>
      </c>
      <c r="BY29" s="35" t="s">
        <v>61</v>
      </c>
      <c r="BZ29" s="35" t="e">
        <v>#VALUE!</v>
      </c>
      <c r="CA29" s="36">
        <v>0</v>
      </c>
      <c r="CB29" s="36">
        <v>0</v>
      </c>
      <c r="CC29" s="36">
        <v>0</v>
      </c>
      <c r="CD29" s="37" t="e">
        <v>#VALUE!</v>
      </c>
      <c r="CE29" s="37" t="s">
        <v>61</v>
      </c>
      <c r="CF29" s="37" t="s">
        <v>61</v>
      </c>
      <c r="CH29" s="9"/>
      <c r="CI29" s="23"/>
      <c r="CJ29" s="24"/>
      <c r="CK29" s="32"/>
      <c r="CL29" s="33"/>
      <c r="CM29" s="33"/>
      <c r="CN29" s="34"/>
      <c r="CO29" s="35"/>
      <c r="CP29" s="35"/>
      <c r="CQ29" s="36"/>
      <c r="CR29" s="36"/>
      <c r="CS29" s="36"/>
      <c r="CT29" s="37"/>
      <c r="CU29" s="37"/>
      <c r="CV29" s="37"/>
      <c r="CX29" s="9" t="s">
        <v>31</v>
      </c>
      <c r="CY29" s="23">
        <v>2</v>
      </c>
      <c r="CZ29" s="24" t="s">
        <v>46</v>
      </c>
      <c r="DA29" s="32" t="e">
        <v>#VALUE!</v>
      </c>
      <c r="DB29" s="33" t="s">
        <v>61</v>
      </c>
      <c r="DC29" s="33" t="s">
        <v>61</v>
      </c>
      <c r="DD29" s="34" t="s">
        <v>61</v>
      </c>
      <c r="DE29" s="35" t="s">
        <v>61</v>
      </c>
      <c r="DF29" s="35" t="e">
        <v>#VALUE!</v>
      </c>
      <c r="DG29" s="36">
        <v>0</v>
      </c>
      <c r="DH29" s="36">
        <v>0</v>
      </c>
      <c r="DI29" s="36">
        <v>0</v>
      </c>
      <c r="DJ29" s="37" t="e">
        <v>#VALUE!</v>
      </c>
      <c r="DK29" s="37" t="s">
        <v>61</v>
      </c>
      <c r="DL29" s="37" t="s">
        <v>61</v>
      </c>
    </row>
    <row r="30" spans="1:116" x14ac:dyDescent="0.25">
      <c r="A30" s="134" t="s">
        <v>64</v>
      </c>
      <c r="B30" s="134"/>
      <c r="C30" s="134"/>
      <c r="D30" s="134"/>
      <c r="E30" s="134"/>
      <c r="F30" s="134"/>
      <c r="G30" s="134"/>
      <c r="H30" s="134"/>
      <c r="J30" s="134" t="s">
        <v>64</v>
      </c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  <c r="AL30" s="9" t="s">
        <v>31</v>
      </c>
      <c r="AM30" s="23">
        <v>3</v>
      </c>
      <c r="AN30" s="24" t="s">
        <v>47</v>
      </c>
      <c r="AO30" s="32">
        <v>1889.7218028580719</v>
      </c>
      <c r="AP30" s="33">
        <v>725.13771258214774</v>
      </c>
      <c r="AQ30" s="33">
        <v>11385.165470463802</v>
      </c>
      <c r="AR30" s="34">
        <v>13274.887273321838</v>
      </c>
      <c r="AS30" s="35">
        <v>901.26327924819793</v>
      </c>
      <c r="AT30" s="35">
        <v>1452.6037015169713</v>
      </c>
      <c r="AU30" s="36">
        <v>0.26236419652991733</v>
      </c>
      <c r="AV30" s="36">
        <v>3.2430679422733905E-3</v>
      </c>
      <c r="AW30" s="36">
        <v>0.73439273552780926</v>
      </c>
      <c r="AX30" s="37">
        <v>2.7960724105156527</v>
      </c>
      <c r="AY30" s="37">
        <v>8.8130714246151456</v>
      </c>
      <c r="AZ30" s="37">
        <v>4.6202579535592836</v>
      </c>
      <c r="BB30" s="9" t="s">
        <v>31</v>
      </c>
      <c r="BC30" s="23">
        <v>3</v>
      </c>
      <c r="BD30" s="24" t="s">
        <v>47</v>
      </c>
      <c r="BE30" s="32" t="e">
        <v>#VALUE!</v>
      </c>
      <c r="BF30" s="33" t="s">
        <v>61</v>
      </c>
      <c r="BG30" s="33" t="s">
        <v>61</v>
      </c>
      <c r="BH30" s="34" t="s">
        <v>61</v>
      </c>
      <c r="BI30" s="35" t="s">
        <v>61</v>
      </c>
      <c r="BJ30" s="35" t="e">
        <v>#VALUE!</v>
      </c>
      <c r="BK30" s="36">
        <v>0</v>
      </c>
      <c r="BL30" s="36">
        <v>0</v>
      </c>
      <c r="BM30" s="36">
        <v>0</v>
      </c>
      <c r="BN30" s="37" t="e">
        <v>#VALUE!</v>
      </c>
      <c r="BO30" s="37" t="s">
        <v>61</v>
      </c>
      <c r="BP30" s="37" t="s">
        <v>61</v>
      </c>
      <c r="BR30" s="9" t="s">
        <v>31</v>
      </c>
      <c r="BS30" s="23">
        <v>3</v>
      </c>
      <c r="BT30" s="24" t="s">
        <v>47</v>
      </c>
      <c r="BU30" s="32" t="e">
        <v>#VALUE!</v>
      </c>
      <c r="BV30" s="33" t="s">
        <v>61</v>
      </c>
      <c r="BW30" s="33" t="s">
        <v>61</v>
      </c>
      <c r="BX30" s="34" t="s">
        <v>61</v>
      </c>
      <c r="BY30" s="35" t="s">
        <v>61</v>
      </c>
      <c r="BZ30" s="35" t="e">
        <v>#VALUE!</v>
      </c>
      <c r="CA30" s="36">
        <v>0</v>
      </c>
      <c r="CB30" s="36">
        <v>0</v>
      </c>
      <c r="CC30" s="36">
        <v>0</v>
      </c>
      <c r="CD30" s="37" t="e">
        <v>#VALUE!</v>
      </c>
      <c r="CE30" s="37" t="s">
        <v>61</v>
      </c>
      <c r="CF30" s="37" t="s">
        <v>61</v>
      </c>
      <c r="CH30" s="9"/>
      <c r="CI30" s="23"/>
      <c r="CJ30" s="24"/>
      <c r="CK30" s="32"/>
      <c r="CL30" s="33"/>
      <c r="CM30" s="33"/>
      <c r="CN30" s="34"/>
      <c r="CO30" s="35"/>
      <c r="CP30" s="35"/>
      <c r="CQ30" s="36"/>
      <c r="CR30" s="36"/>
      <c r="CS30" s="36"/>
      <c r="CT30" s="37"/>
      <c r="CU30" s="37"/>
      <c r="CV30" s="37"/>
      <c r="CX30" s="9" t="s">
        <v>31</v>
      </c>
      <c r="CY30" s="23">
        <v>3</v>
      </c>
      <c r="CZ30" s="24" t="s">
        <v>47</v>
      </c>
      <c r="DA30" s="32" t="e">
        <v>#VALUE!</v>
      </c>
      <c r="DB30" s="33" t="s">
        <v>61</v>
      </c>
      <c r="DC30" s="33" t="s">
        <v>61</v>
      </c>
      <c r="DD30" s="34" t="s">
        <v>61</v>
      </c>
      <c r="DE30" s="35" t="s">
        <v>61</v>
      </c>
      <c r="DF30" s="35" t="e">
        <v>#VALUE!</v>
      </c>
      <c r="DG30" s="36">
        <v>0</v>
      </c>
      <c r="DH30" s="36">
        <v>0</v>
      </c>
      <c r="DI30" s="36">
        <v>0</v>
      </c>
      <c r="DJ30" s="37" t="e">
        <v>#VALUE!</v>
      </c>
      <c r="DK30" s="37" t="s">
        <v>61</v>
      </c>
      <c r="DL30" s="37" t="s">
        <v>61</v>
      </c>
    </row>
    <row r="31" spans="1:116" x14ac:dyDescent="0.25">
      <c r="A31" s="2">
        <v>0</v>
      </c>
      <c r="B31" s="3">
        <v>0.8</v>
      </c>
      <c r="C31" s="61" t="str">
        <f>BI37</f>
        <v>NA</v>
      </c>
      <c r="D31" s="58" t="str">
        <f>BK37</f>
        <v>NA</v>
      </c>
      <c r="E31" s="58">
        <f t="shared" ref="E31:F35" si="24">BL37</f>
        <v>1</v>
      </c>
      <c r="F31" s="58" t="str">
        <f t="shared" si="24"/>
        <v>NA</v>
      </c>
      <c r="G31" s="68" t="s">
        <v>30</v>
      </c>
      <c r="H31" s="68" t="s">
        <v>30</v>
      </c>
      <c r="J31" s="2">
        <v>0</v>
      </c>
      <c r="K31" s="3">
        <v>0.8</v>
      </c>
      <c r="L31" s="61" t="str">
        <f>BY37</f>
        <v>NA</v>
      </c>
      <c r="M31" s="58" t="str">
        <f>CA37</f>
        <v>NA</v>
      </c>
      <c r="N31" s="58">
        <f t="shared" ref="N31:O35" si="25">CB37</f>
        <v>1</v>
      </c>
      <c r="O31" s="58" t="str">
        <f t="shared" si="25"/>
        <v>NA</v>
      </c>
      <c r="P31" s="68" t="s">
        <v>30</v>
      </c>
      <c r="Q31" s="68" t="s">
        <v>30</v>
      </c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  <c r="AL31" s="47" t="s">
        <v>48</v>
      </c>
      <c r="AM31" s="5"/>
      <c r="AN31" s="5"/>
      <c r="AO31" s="5"/>
      <c r="AP31" s="5" t="s">
        <v>32</v>
      </c>
      <c r="AQ31" s="5"/>
      <c r="AR31" s="5"/>
      <c r="AS31" s="5"/>
      <c r="AT31" s="5"/>
      <c r="AU31" s="49"/>
      <c r="AV31" s="5"/>
      <c r="AW31" s="5"/>
      <c r="AX31" s="5"/>
      <c r="AY31" s="5"/>
      <c r="AZ31" s="5"/>
      <c r="BB31" s="47" t="s">
        <v>48</v>
      </c>
      <c r="BC31" s="5"/>
      <c r="BD31" s="5"/>
      <c r="BE31" s="5"/>
      <c r="BF31" s="5" t="s">
        <v>32</v>
      </c>
      <c r="BG31" s="5"/>
      <c r="BH31" s="5"/>
      <c r="BI31" s="5"/>
      <c r="BJ31" s="5"/>
      <c r="BK31" s="49"/>
      <c r="BL31" s="5"/>
      <c r="BM31" s="5"/>
      <c r="BN31" s="5"/>
      <c r="BO31" s="5"/>
      <c r="BP31" s="5"/>
      <c r="BR31" s="47" t="s">
        <v>48</v>
      </c>
      <c r="BS31" s="5"/>
      <c r="BT31" s="5"/>
      <c r="BU31" s="5"/>
      <c r="BV31" s="5" t="s">
        <v>32</v>
      </c>
      <c r="BW31" s="5"/>
      <c r="BX31" s="5"/>
      <c r="BY31" s="5"/>
      <c r="BZ31" s="5"/>
      <c r="CA31" s="49"/>
      <c r="CB31" s="5"/>
      <c r="CC31" s="5"/>
      <c r="CD31" s="5"/>
      <c r="CE31" s="5"/>
      <c r="CF31" s="5"/>
      <c r="CH31" s="47"/>
      <c r="CI31" s="5"/>
      <c r="CJ31" s="5"/>
      <c r="CK31" s="5"/>
      <c r="CL31" s="5"/>
      <c r="CM31" s="5"/>
      <c r="CN31" s="5"/>
      <c r="CO31" s="5"/>
      <c r="CP31" s="5"/>
      <c r="CQ31" s="49"/>
      <c r="CR31" s="5"/>
      <c r="CS31" s="5"/>
      <c r="CT31" s="5"/>
      <c r="CU31" s="5"/>
      <c r="CV31" s="5"/>
      <c r="CX31" s="47" t="s">
        <v>48</v>
      </c>
      <c r="CY31" s="5"/>
      <c r="CZ31" s="5"/>
      <c r="DA31" s="5"/>
      <c r="DB31" s="5" t="s">
        <v>32</v>
      </c>
      <c r="DC31" s="5"/>
      <c r="DD31" s="5"/>
      <c r="DE31" s="5"/>
      <c r="DF31" s="5"/>
      <c r="DG31" s="49"/>
      <c r="DH31" s="5"/>
      <c r="DI31" s="5"/>
      <c r="DJ31" s="5"/>
      <c r="DK31" s="5"/>
      <c r="DL31" s="5"/>
    </row>
    <row r="32" spans="1:116" x14ac:dyDescent="0.25">
      <c r="A32" s="2">
        <v>1</v>
      </c>
      <c r="B32" s="3">
        <v>0.9</v>
      </c>
      <c r="C32" s="61">
        <f>BI38</f>
        <v>283.92927513879494</v>
      </c>
      <c r="D32" s="58">
        <f>BK38</f>
        <v>2.0199999999999999E-2</v>
      </c>
      <c r="E32" s="58">
        <f t="shared" si="24"/>
        <v>0.9587</v>
      </c>
      <c r="F32" s="58">
        <f t="shared" si="24"/>
        <v>2.1100000000000001E-2</v>
      </c>
      <c r="G32" s="68">
        <f>BN38</f>
        <v>10.826915276733434</v>
      </c>
      <c r="H32" s="68">
        <f>BO38</f>
        <v>28.109322846465659</v>
      </c>
      <c r="J32" s="2">
        <v>1</v>
      </c>
      <c r="K32" s="3">
        <v>0.9</v>
      </c>
      <c r="L32" s="61">
        <f t="shared" ref="L32:L35" si="26">BY38</f>
        <v>248.80800945290849</v>
      </c>
      <c r="M32" s="58">
        <f t="shared" ref="M32:M35" si="27">CA38</f>
        <v>2.06E-2</v>
      </c>
      <c r="N32" s="58">
        <f t="shared" si="25"/>
        <v>0.9587</v>
      </c>
      <c r="O32" s="58">
        <f t="shared" si="25"/>
        <v>2.07E-2</v>
      </c>
      <c r="P32" s="68">
        <f>CD38</f>
        <v>11.718064812036811</v>
      </c>
      <c r="Q32" s="68">
        <f>CE38</f>
        <v>29.428347797149009</v>
      </c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x14ac:dyDescent="0.25">
      <c r="A33" s="2">
        <v>2</v>
      </c>
      <c r="B33" s="3">
        <v>0.92</v>
      </c>
      <c r="C33" s="61">
        <f>BI39</f>
        <v>331.99931311737458</v>
      </c>
      <c r="D33" s="58">
        <f>BK39</f>
        <v>2.0199999999999999E-2</v>
      </c>
      <c r="E33" s="58">
        <f t="shared" si="24"/>
        <v>0.9496</v>
      </c>
      <c r="F33" s="58">
        <f t="shared" si="24"/>
        <v>3.0200000000000001E-2</v>
      </c>
      <c r="G33" s="68">
        <f t="shared" ref="G33:H35" si="28">BN39</f>
        <v>10.093046627580719</v>
      </c>
      <c r="H33" s="68">
        <f t="shared" si="28"/>
        <v>19.524049091168081</v>
      </c>
      <c r="J33" s="2">
        <v>2</v>
      </c>
      <c r="K33" s="3">
        <v>0.92</v>
      </c>
      <c r="L33" s="61">
        <f t="shared" si="26"/>
        <v>280.64042906637707</v>
      </c>
      <c r="M33" s="58">
        <f t="shared" si="27"/>
        <v>2.2200000000000001E-2</v>
      </c>
      <c r="N33" s="58">
        <f t="shared" si="25"/>
        <v>0.9496</v>
      </c>
      <c r="O33" s="58">
        <f t="shared" si="25"/>
        <v>2.8199999999999999E-2</v>
      </c>
      <c r="P33" s="68">
        <f t="shared" ref="P33:Q35" si="29">CD39</f>
        <v>10.999007706300409</v>
      </c>
      <c r="Q33" s="68">
        <f t="shared" si="29"/>
        <v>20.475785890578475</v>
      </c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  <c r="AL33" s="4" t="s">
        <v>34</v>
      </c>
      <c r="AM33" s="5"/>
      <c r="AN33" s="5"/>
      <c r="AO33" s="5"/>
      <c r="AP33" s="5"/>
      <c r="AQ33" s="5"/>
      <c r="AR33" s="5"/>
      <c r="AS33" s="5"/>
      <c r="AT33" s="5"/>
      <c r="AU33" s="6" t="s">
        <v>6</v>
      </c>
      <c r="AV33" s="5"/>
      <c r="AW33" s="5"/>
      <c r="AX33" s="5"/>
      <c r="AY33" s="5"/>
      <c r="AZ33" s="5"/>
      <c r="BB33" s="4" t="s">
        <v>34</v>
      </c>
      <c r="BC33" s="5"/>
      <c r="BD33" s="5"/>
      <c r="BE33" s="5"/>
      <c r="BF33" s="5"/>
      <c r="BG33" s="5"/>
      <c r="BH33" s="5"/>
      <c r="BI33" s="5"/>
      <c r="BJ33" s="5"/>
      <c r="BK33" s="6" t="s">
        <v>6</v>
      </c>
      <c r="BL33" s="5"/>
      <c r="BM33" s="5"/>
      <c r="BN33" s="5"/>
      <c r="BO33" s="5"/>
      <c r="BP33" s="5"/>
      <c r="BR33" s="4" t="s">
        <v>34</v>
      </c>
      <c r="BS33" s="5"/>
      <c r="BT33" s="5"/>
      <c r="BU33" s="5"/>
      <c r="BV33" s="5"/>
      <c r="BW33" s="5"/>
      <c r="BX33" s="5"/>
      <c r="BY33" s="5"/>
      <c r="BZ33" s="5"/>
      <c r="CA33" s="6" t="s">
        <v>6</v>
      </c>
      <c r="CB33" s="5"/>
      <c r="CC33" s="5"/>
      <c r="CD33" s="5"/>
      <c r="CE33" s="5"/>
      <c r="CF33" s="5"/>
      <c r="CH33" s="4"/>
      <c r="CI33" s="5"/>
      <c r="CJ33" s="5"/>
      <c r="CK33" s="5"/>
      <c r="CL33" s="5"/>
      <c r="CM33" s="5"/>
      <c r="CN33" s="5"/>
      <c r="CO33" s="5"/>
      <c r="CP33" s="5"/>
      <c r="CQ33" s="6"/>
      <c r="CR33" s="5"/>
      <c r="CS33" s="5"/>
      <c r="CT33" s="5"/>
      <c r="CU33" s="5"/>
      <c r="CV33" s="5"/>
      <c r="CX33" s="4" t="s">
        <v>34</v>
      </c>
      <c r="CY33" s="5"/>
      <c r="CZ33" s="5"/>
      <c r="DA33" s="5"/>
      <c r="DB33" s="5"/>
      <c r="DC33" s="5"/>
      <c r="DD33" s="5"/>
      <c r="DE33" s="5"/>
      <c r="DF33" s="5"/>
      <c r="DG33" s="6" t="s">
        <v>6</v>
      </c>
      <c r="DH33" s="5"/>
      <c r="DI33" s="5"/>
      <c r="DJ33" s="5"/>
      <c r="DK33" s="5"/>
      <c r="DL33" s="5"/>
    </row>
    <row r="34" spans="1:116" x14ac:dyDescent="0.25">
      <c r="A34" s="2">
        <v>3</v>
      </c>
      <c r="B34" s="3">
        <v>0.95</v>
      </c>
      <c r="C34" s="61">
        <f>BI40</f>
        <v>265.63594260608073</v>
      </c>
      <c r="D34" s="58">
        <f>BK40</f>
        <v>3.6400000000000002E-2</v>
      </c>
      <c r="E34" s="58">
        <f t="shared" si="24"/>
        <v>0.91500000000000004</v>
      </c>
      <c r="F34" s="58">
        <f t="shared" si="24"/>
        <v>4.8599999999999997E-2</v>
      </c>
      <c r="G34" s="68">
        <f t="shared" si="28"/>
        <v>10.177084058608964</v>
      </c>
      <c r="H34" s="68">
        <f t="shared" si="28"/>
        <v>15.93056182384222</v>
      </c>
      <c r="J34" s="2">
        <v>3</v>
      </c>
      <c r="K34" s="3">
        <v>0.95</v>
      </c>
      <c r="L34" s="61">
        <f t="shared" si="26"/>
        <v>215.7812887609972</v>
      </c>
      <c r="M34" s="58">
        <f t="shared" si="27"/>
        <v>3.9800000000000002E-2</v>
      </c>
      <c r="N34" s="58">
        <f t="shared" si="25"/>
        <v>0.91500000000000004</v>
      </c>
      <c r="O34" s="58">
        <f t="shared" si="25"/>
        <v>4.5199999999999997E-2</v>
      </c>
      <c r="P34" s="68">
        <f t="shared" si="29"/>
        <v>11.197675345284717</v>
      </c>
      <c r="Q34" s="68">
        <f t="shared" si="29"/>
        <v>17.010377083247072</v>
      </c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  <c r="AL34" s="8"/>
      <c r="AM34" s="9"/>
      <c r="AN34" s="9"/>
      <c r="AO34" s="10" t="s">
        <v>7</v>
      </c>
      <c r="AP34" s="10"/>
      <c r="AQ34" s="10"/>
      <c r="AR34" s="10"/>
      <c r="AS34" s="10"/>
      <c r="AT34" s="10"/>
      <c r="AU34" s="10"/>
      <c r="AV34" s="10"/>
      <c r="AW34" s="11"/>
      <c r="AX34" s="12"/>
      <c r="AY34" s="12" t="s">
        <v>8</v>
      </c>
      <c r="AZ34" s="12"/>
      <c r="BB34" s="8"/>
      <c r="BC34" s="9"/>
      <c r="BD34" s="9"/>
      <c r="BE34" s="10" t="s">
        <v>7</v>
      </c>
      <c r="BF34" s="10"/>
      <c r="BG34" s="10"/>
      <c r="BH34" s="10"/>
      <c r="BI34" s="10"/>
      <c r="BJ34" s="10"/>
      <c r="BK34" s="10"/>
      <c r="BL34" s="10"/>
      <c r="BM34" s="11"/>
      <c r="BN34" s="12"/>
      <c r="BO34" s="12" t="s">
        <v>8</v>
      </c>
      <c r="BP34" s="12"/>
      <c r="BR34" s="8"/>
      <c r="BS34" s="9"/>
      <c r="BT34" s="9"/>
      <c r="BU34" s="10" t="s">
        <v>7</v>
      </c>
      <c r="BV34" s="10"/>
      <c r="BW34" s="10"/>
      <c r="BX34" s="10"/>
      <c r="BY34" s="10"/>
      <c r="BZ34" s="10"/>
      <c r="CA34" s="10"/>
      <c r="CB34" s="10"/>
      <c r="CC34" s="11"/>
      <c r="CD34" s="12"/>
      <c r="CE34" s="12" t="s">
        <v>8</v>
      </c>
      <c r="CF34" s="12"/>
      <c r="CH34" s="8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1"/>
      <c r="CT34" s="12"/>
      <c r="CU34" s="12"/>
      <c r="CV34" s="12"/>
      <c r="CX34" s="8"/>
      <c r="CY34" s="9"/>
      <c r="CZ34" s="9"/>
      <c r="DA34" s="10" t="s">
        <v>7</v>
      </c>
      <c r="DB34" s="10"/>
      <c r="DC34" s="10"/>
      <c r="DD34" s="10"/>
      <c r="DE34" s="10"/>
      <c r="DF34" s="10"/>
      <c r="DG34" s="10"/>
      <c r="DH34" s="10"/>
      <c r="DI34" s="11"/>
      <c r="DJ34" s="12"/>
      <c r="DK34" s="12" t="s">
        <v>8</v>
      </c>
      <c r="DL34" s="12"/>
    </row>
    <row r="35" spans="1:116" x14ac:dyDescent="0.25">
      <c r="A35" s="2">
        <v>4</v>
      </c>
      <c r="B35" s="3">
        <v>0.98</v>
      </c>
      <c r="C35" s="61">
        <f>BI41</f>
        <v>201.91975656109057</v>
      </c>
      <c r="D35" s="58">
        <f>BK41</f>
        <v>5.2999999999999999E-2</v>
      </c>
      <c r="E35" s="58">
        <f t="shared" si="24"/>
        <v>0.90469999999999995</v>
      </c>
      <c r="F35" s="58">
        <f t="shared" si="24"/>
        <v>4.2299999999999997E-2</v>
      </c>
      <c r="G35" s="68">
        <f t="shared" si="28"/>
        <v>11.467586412258497</v>
      </c>
      <c r="H35" s="68">
        <f t="shared" si="28"/>
        <v>22.940593932763331</v>
      </c>
      <c r="J35" s="2">
        <v>4</v>
      </c>
      <c r="K35" s="3">
        <v>0.98</v>
      </c>
      <c r="L35" s="61">
        <f t="shared" si="26"/>
        <v>158.40788117847856</v>
      </c>
      <c r="M35" s="58">
        <f t="shared" si="27"/>
        <v>5.67E-2</v>
      </c>
      <c r="N35" s="58">
        <f t="shared" si="25"/>
        <v>0.90469999999999995</v>
      </c>
      <c r="O35" s="58">
        <f t="shared" si="25"/>
        <v>3.8600000000000002E-2</v>
      </c>
      <c r="P35" s="68">
        <f t="shared" si="29"/>
        <v>12.492650369272077</v>
      </c>
      <c r="Q35" s="68">
        <f t="shared" si="29"/>
        <v>24.683728767254546</v>
      </c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  <c r="AL35" s="8"/>
      <c r="AM35" s="13"/>
      <c r="AN35" s="14"/>
      <c r="AO35" s="9" t="s">
        <v>9</v>
      </c>
      <c r="AP35" s="15" t="s">
        <v>10</v>
      </c>
      <c r="AQ35" s="15" t="s">
        <v>11</v>
      </c>
      <c r="AR35" s="9"/>
      <c r="AS35" s="15" t="s">
        <v>12</v>
      </c>
      <c r="AT35" s="15" t="s">
        <v>13</v>
      </c>
      <c r="AU35" s="16" t="s">
        <v>14</v>
      </c>
      <c r="AV35" s="17" t="s">
        <v>15</v>
      </c>
      <c r="AW35" s="16" t="s">
        <v>14</v>
      </c>
      <c r="AX35" s="9" t="s">
        <v>16</v>
      </c>
      <c r="AY35" s="13"/>
      <c r="AZ35" s="13"/>
      <c r="BB35" s="8"/>
      <c r="BC35" s="13"/>
      <c r="BD35" s="14"/>
      <c r="BE35" s="9" t="s">
        <v>9</v>
      </c>
      <c r="BF35" s="15" t="s">
        <v>10</v>
      </c>
      <c r="BG35" s="15" t="s">
        <v>11</v>
      </c>
      <c r="BH35" s="9"/>
      <c r="BI35" s="15" t="s">
        <v>12</v>
      </c>
      <c r="BJ35" s="15" t="s">
        <v>13</v>
      </c>
      <c r="BK35" s="16" t="s">
        <v>14</v>
      </c>
      <c r="BL35" s="17" t="s">
        <v>15</v>
      </c>
      <c r="BM35" s="16" t="s">
        <v>14</v>
      </c>
      <c r="BN35" s="9" t="s">
        <v>16</v>
      </c>
      <c r="BO35" s="13"/>
      <c r="BP35" s="13"/>
      <c r="BR35" s="8"/>
      <c r="BS35" s="13"/>
      <c r="BT35" s="14"/>
      <c r="BU35" s="9" t="s">
        <v>9</v>
      </c>
      <c r="BV35" s="15" t="s">
        <v>10</v>
      </c>
      <c r="BW35" s="15" t="s">
        <v>11</v>
      </c>
      <c r="BX35" s="9"/>
      <c r="BY35" s="15" t="s">
        <v>12</v>
      </c>
      <c r="BZ35" s="15" t="s">
        <v>13</v>
      </c>
      <c r="CA35" s="16" t="s">
        <v>14</v>
      </c>
      <c r="CB35" s="17" t="s">
        <v>15</v>
      </c>
      <c r="CC35" s="16" t="s">
        <v>14</v>
      </c>
      <c r="CD35" s="9" t="s">
        <v>16</v>
      </c>
      <c r="CE35" s="13"/>
      <c r="CF35" s="13"/>
      <c r="CH35" s="8"/>
      <c r="CI35" s="13"/>
      <c r="CJ35" s="14"/>
      <c r="CK35" s="9"/>
      <c r="CL35" s="15"/>
      <c r="CM35" s="15"/>
      <c r="CN35" s="9"/>
      <c r="CO35" s="15"/>
      <c r="CP35" s="15"/>
      <c r="CQ35" s="16"/>
      <c r="CR35" s="17"/>
      <c r="CS35" s="16"/>
      <c r="CT35" s="9"/>
      <c r="CU35" s="13"/>
      <c r="CV35" s="13"/>
      <c r="CX35" s="8"/>
      <c r="CY35" s="13"/>
      <c r="CZ35" s="14"/>
      <c r="DA35" s="9" t="s">
        <v>9</v>
      </c>
      <c r="DB35" s="15" t="s">
        <v>10</v>
      </c>
      <c r="DC35" s="15" t="s">
        <v>11</v>
      </c>
      <c r="DD35" s="9"/>
      <c r="DE35" s="15" t="s">
        <v>12</v>
      </c>
      <c r="DF35" s="15" t="s">
        <v>13</v>
      </c>
      <c r="DG35" s="16" t="s">
        <v>14</v>
      </c>
      <c r="DH35" s="17" t="s">
        <v>15</v>
      </c>
      <c r="DI35" s="16" t="s">
        <v>14</v>
      </c>
      <c r="DJ35" s="9" t="s">
        <v>16</v>
      </c>
      <c r="DK35" s="13"/>
      <c r="DL35" s="13"/>
    </row>
    <row r="36" spans="1:116" x14ac:dyDescent="0.25">
      <c r="C36" s="64">
        <f t="shared" ref="C36:G39" si="30">(C32-C20)/C20</f>
        <v>-0.5914758895049117</v>
      </c>
      <c r="D36" s="64">
        <f t="shared" si="30"/>
        <v>-0.58891688311688306</v>
      </c>
      <c r="E36" s="64"/>
      <c r="F36" s="64"/>
      <c r="G36" s="64">
        <f t="shared" si="30"/>
        <v>1.2418241301427777</v>
      </c>
      <c r="H36" s="64">
        <f t="shared" ref="H36" si="31">(H32-H20)/H20</f>
        <v>1.3574738496522052</v>
      </c>
      <c r="L36" s="64">
        <f>(L32-C20)/C20</f>
        <v>-0.64200919156323122</v>
      </c>
      <c r="M36" s="64">
        <f>(M32-D20)/D20</f>
        <v>-0.58077662337662339</v>
      </c>
      <c r="N36" s="64"/>
      <c r="O36" s="64"/>
      <c r="P36" s="64">
        <f t="shared" ref="P36:Q39" si="32">(P32-G20)/G20</f>
        <v>1.4263458042064716</v>
      </c>
      <c r="Q36" s="64">
        <f t="shared" si="32"/>
        <v>1.4680978887035681</v>
      </c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  <c r="AL36" s="18"/>
      <c r="AM36" s="19" t="s">
        <v>17</v>
      </c>
      <c r="AN36" s="20" t="s">
        <v>18</v>
      </c>
      <c r="AO36" s="19" t="s">
        <v>19</v>
      </c>
      <c r="AP36" s="21" t="s">
        <v>20</v>
      </c>
      <c r="AQ36" s="21" t="s">
        <v>21</v>
      </c>
      <c r="AR36" s="19" t="s">
        <v>12</v>
      </c>
      <c r="AS36" s="21" t="s">
        <v>22</v>
      </c>
      <c r="AT36" s="21" t="s">
        <v>22</v>
      </c>
      <c r="AU36" s="22" t="s">
        <v>23</v>
      </c>
      <c r="AV36" s="22" t="s">
        <v>24</v>
      </c>
      <c r="AW36" s="22" t="s">
        <v>25</v>
      </c>
      <c r="AX36" s="19" t="s">
        <v>26</v>
      </c>
      <c r="AY36" s="19" t="s">
        <v>27</v>
      </c>
      <c r="AZ36" s="19" t="s">
        <v>28</v>
      </c>
      <c r="BB36" s="18"/>
      <c r="BC36" s="19" t="s">
        <v>17</v>
      </c>
      <c r="BD36" s="20" t="s">
        <v>18</v>
      </c>
      <c r="BE36" s="19" t="s">
        <v>19</v>
      </c>
      <c r="BF36" s="21" t="s">
        <v>20</v>
      </c>
      <c r="BG36" s="21" t="s">
        <v>21</v>
      </c>
      <c r="BH36" s="19" t="s">
        <v>12</v>
      </c>
      <c r="BI36" s="21" t="s">
        <v>22</v>
      </c>
      <c r="BJ36" s="21" t="s">
        <v>22</v>
      </c>
      <c r="BK36" s="22" t="s">
        <v>23</v>
      </c>
      <c r="BL36" s="22" t="s">
        <v>24</v>
      </c>
      <c r="BM36" s="22" t="s">
        <v>25</v>
      </c>
      <c r="BN36" s="19" t="s">
        <v>26</v>
      </c>
      <c r="BO36" s="19" t="s">
        <v>27</v>
      </c>
      <c r="BP36" s="19" t="s">
        <v>28</v>
      </c>
      <c r="BR36" s="18"/>
      <c r="BS36" s="19" t="s">
        <v>17</v>
      </c>
      <c r="BT36" s="20" t="s">
        <v>18</v>
      </c>
      <c r="BU36" s="19" t="s">
        <v>19</v>
      </c>
      <c r="BV36" s="21" t="s">
        <v>20</v>
      </c>
      <c r="BW36" s="21" t="s">
        <v>21</v>
      </c>
      <c r="BX36" s="19" t="s">
        <v>12</v>
      </c>
      <c r="BY36" s="21" t="s">
        <v>22</v>
      </c>
      <c r="BZ36" s="21" t="s">
        <v>22</v>
      </c>
      <c r="CA36" s="22" t="s">
        <v>23</v>
      </c>
      <c r="CB36" s="22" t="s">
        <v>24</v>
      </c>
      <c r="CC36" s="22" t="s">
        <v>25</v>
      </c>
      <c r="CD36" s="19" t="s">
        <v>26</v>
      </c>
      <c r="CE36" s="19" t="s">
        <v>27</v>
      </c>
      <c r="CF36" s="19" t="s">
        <v>28</v>
      </c>
      <c r="CH36" s="18"/>
      <c r="CI36" s="19"/>
      <c r="CJ36" s="20"/>
      <c r="CK36" s="19"/>
      <c r="CL36" s="21"/>
      <c r="CM36" s="21"/>
      <c r="CN36" s="19"/>
      <c r="CO36" s="21"/>
      <c r="CP36" s="21"/>
      <c r="CQ36" s="22"/>
      <c r="CR36" s="22"/>
      <c r="CS36" s="22"/>
      <c r="CT36" s="19"/>
      <c r="CU36" s="19"/>
      <c r="CV36" s="19"/>
      <c r="CX36" s="18"/>
      <c r="CY36" s="19" t="s">
        <v>17</v>
      </c>
      <c r="CZ36" s="20" t="s">
        <v>18</v>
      </c>
      <c r="DA36" s="19" t="s">
        <v>19</v>
      </c>
      <c r="DB36" s="21" t="s">
        <v>20</v>
      </c>
      <c r="DC36" s="21" t="s">
        <v>21</v>
      </c>
      <c r="DD36" s="19" t="s">
        <v>12</v>
      </c>
      <c r="DE36" s="21" t="s">
        <v>22</v>
      </c>
      <c r="DF36" s="21" t="s">
        <v>22</v>
      </c>
      <c r="DG36" s="22" t="s">
        <v>23</v>
      </c>
      <c r="DH36" s="22" t="s">
        <v>24</v>
      </c>
      <c r="DI36" s="22" t="s">
        <v>25</v>
      </c>
      <c r="DJ36" s="19" t="s">
        <v>26</v>
      </c>
      <c r="DK36" s="19" t="s">
        <v>27</v>
      </c>
      <c r="DL36" s="19" t="s">
        <v>28</v>
      </c>
    </row>
    <row r="37" spans="1:116" x14ac:dyDescent="0.25">
      <c r="C37" s="64">
        <f t="shared" si="30"/>
        <v>-0.5108972621183937</v>
      </c>
      <c r="D37" s="64">
        <f t="shared" si="30"/>
        <v>-0.56239539170506914</v>
      </c>
      <c r="E37" s="64"/>
      <c r="F37" s="64"/>
      <c r="G37" s="64">
        <f t="shared" si="30"/>
        <v>1.0963963625375683</v>
      </c>
      <c r="H37" s="64">
        <f t="shared" ref="H37" si="33">(H33-H21)/H21</f>
        <v>1.0574369347934542</v>
      </c>
      <c r="L37" s="64">
        <f t="shared" ref="L37:L39" si="34">(L33-C21)/C21</f>
        <v>-0.58655937891020182</v>
      </c>
      <c r="M37" s="64">
        <f>(M33-D21)/D21</f>
        <v>-0.519068202764977</v>
      </c>
      <c r="N37" s="64"/>
      <c r="O37" s="64"/>
      <c r="P37" s="64">
        <f t="shared" si="32"/>
        <v>1.2845708137323724</v>
      </c>
      <c r="Q37" s="64">
        <f t="shared" si="32"/>
        <v>1.1577306000145093</v>
      </c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  <c r="AL37" s="9" t="s">
        <v>29</v>
      </c>
      <c r="AM37" s="23">
        <v>0</v>
      </c>
      <c r="AN37" s="24" t="s">
        <v>39</v>
      </c>
      <c r="AO37" s="25">
        <v>1954.5713886711542</v>
      </c>
      <c r="AP37" s="26">
        <v>452.25344136334149</v>
      </c>
      <c r="AQ37" s="26">
        <v>7143.3023244407941</v>
      </c>
      <c r="AR37" s="27">
        <v>9097.8737131119087</v>
      </c>
      <c r="AS37" s="28" t="s">
        <v>30</v>
      </c>
      <c r="AT37" s="28" t="s">
        <v>30</v>
      </c>
      <c r="AU37" s="29" t="s">
        <v>30</v>
      </c>
      <c r="AV37" s="30">
        <v>1</v>
      </c>
      <c r="AW37" s="29" t="s">
        <v>30</v>
      </c>
      <c r="AX37" s="31"/>
      <c r="AY37" s="31"/>
      <c r="AZ37" s="31"/>
      <c r="BB37" s="9" t="s">
        <v>29</v>
      </c>
      <c r="BC37" s="23">
        <v>0</v>
      </c>
      <c r="BD37" s="24" t="s">
        <v>39</v>
      </c>
      <c r="BE37" s="25">
        <v>2447.8429069122321</v>
      </c>
      <c r="BF37" s="26">
        <v>344.19943574115979</v>
      </c>
      <c r="BG37" s="26">
        <v>5800.0908408382911</v>
      </c>
      <c r="BH37" s="27">
        <v>8247.9337477504214</v>
      </c>
      <c r="BI37" s="28" t="s">
        <v>30</v>
      </c>
      <c r="BJ37" s="28" t="s">
        <v>30</v>
      </c>
      <c r="BK37" s="29" t="s">
        <v>30</v>
      </c>
      <c r="BL37" s="30">
        <v>1</v>
      </c>
      <c r="BM37" s="29" t="s">
        <v>30</v>
      </c>
      <c r="BN37" s="31"/>
      <c r="BO37" s="31"/>
      <c r="BP37" s="31"/>
      <c r="BR37" s="9" t="s">
        <v>29</v>
      </c>
      <c r="BS37" s="23">
        <v>0</v>
      </c>
      <c r="BT37" s="24" t="s">
        <v>39</v>
      </c>
      <c r="BU37" s="25">
        <v>2447.8429069122321</v>
      </c>
      <c r="BV37" s="26">
        <v>321.32361166364217</v>
      </c>
      <c r="BW37" s="26">
        <v>5342.5452585319763</v>
      </c>
      <c r="BX37" s="27">
        <v>7790.3881654440938</v>
      </c>
      <c r="BY37" s="28" t="s">
        <v>30</v>
      </c>
      <c r="BZ37" s="28" t="s">
        <v>30</v>
      </c>
      <c r="CA37" s="29" t="s">
        <v>30</v>
      </c>
      <c r="CB37" s="30">
        <v>1</v>
      </c>
      <c r="CC37" s="29" t="s">
        <v>30</v>
      </c>
      <c r="CD37" s="31"/>
      <c r="CE37" s="31"/>
      <c r="CF37" s="31"/>
      <c r="CH37" s="9"/>
      <c r="CI37" s="23"/>
      <c r="CJ37" s="24"/>
      <c r="CK37" s="25"/>
      <c r="CL37" s="26"/>
      <c r="CM37" s="26"/>
      <c r="CN37" s="27"/>
      <c r="CO37" s="28"/>
      <c r="CP37" s="28"/>
      <c r="CQ37" s="29"/>
      <c r="CR37" s="30"/>
      <c r="CS37" s="29"/>
      <c r="CT37" s="31"/>
      <c r="CU37" s="31"/>
      <c r="CV37" s="31"/>
      <c r="CX37" s="9" t="s">
        <v>29</v>
      </c>
      <c r="CY37" s="23">
        <v>0</v>
      </c>
      <c r="CZ37" s="24" t="s">
        <v>39</v>
      </c>
      <c r="DA37" s="25">
        <v>2442.5368950206766</v>
      </c>
      <c r="DB37" s="26">
        <v>252.2806965642844</v>
      </c>
      <c r="DC37" s="26">
        <v>4209.1452027759469</v>
      </c>
      <c r="DD37" s="27">
        <v>6651.6820977965872</v>
      </c>
      <c r="DE37" s="28" t="s">
        <v>30</v>
      </c>
      <c r="DF37" s="28" t="s">
        <v>30</v>
      </c>
      <c r="DG37" s="29" t="s">
        <v>30</v>
      </c>
      <c r="DH37" s="30">
        <v>1</v>
      </c>
      <c r="DI37" s="29" t="s">
        <v>30</v>
      </c>
      <c r="DJ37" s="31"/>
      <c r="DK37" s="31"/>
      <c r="DL37" s="31"/>
    </row>
    <row r="38" spans="1:116" x14ac:dyDescent="0.25">
      <c r="C38" s="64">
        <f t="shared" si="30"/>
        <v>-0.50372117622568424</v>
      </c>
      <c r="D38" s="64">
        <f t="shared" si="30"/>
        <v>-0.53374277929155312</v>
      </c>
      <c r="E38" s="64"/>
      <c r="F38" s="64"/>
      <c r="G38" s="64">
        <f t="shared" si="30"/>
        <v>0.85864156363740562</v>
      </c>
      <c r="H38" s="64">
        <f t="shared" ref="H38" si="35">(H34-H22)/H22</f>
        <v>0.58932919558188945</v>
      </c>
      <c r="L38" s="64">
        <f t="shared" si="34"/>
        <v>-0.59686297295386304</v>
      </c>
      <c r="M38" s="64">
        <f>(M34-D22)/D22</f>
        <v>-0.49019128065395096</v>
      </c>
      <c r="N38" s="64"/>
      <c r="O38" s="64"/>
      <c r="P38" s="64">
        <f t="shared" si="32"/>
        <v>1.0450322207232241</v>
      </c>
      <c r="Q38" s="64">
        <f t="shared" si="32"/>
        <v>0.6970580965826354</v>
      </c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2042.9641368888315</v>
      </c>
      <c r="Z38" s="33">
        <v>457.29806009571411</v>
      </c>
      <c r="AA38" s="33">
        <v>7500.6329455215182</v>
      </c>
      <c r="AB38" s="34">
        <v>9543.5970824103497</v>
      </c>
      <c r="AC38" s="35">
        <v>695.01228408453665</v>
      </c>
      <c r="AD38" s="35">
        <v>219.87933273936324</v>
      </c>
      <c r="AE38" s="36">
        <v>4.9138481174218249E-2</v>
      </c>
      <c r="AF38" s="36">
        <v>0.83003616251861301</v>
      </c>
      <c r="AG38" s="36">
        <v>0.12082535630716869</v>
      </c>
      <c r="AH38" s="37">
        <v>4.8295114372080059</v>
      </c>
      <c r="AI38" s="37">
        <v>11.923492958622887</v>
      </c>
      <c r="AJ38" s="37">
        <v>5.8177908006831123</v>
      </c>
      <c r="AL38" s="9" t="s">
        <v>29</v>
      </c>
      <c r="AM38" s="23">
        <v>1</v>
      </c>
      <c r="AN38" s="24" t="s">
        <v>40</v>
      </c>
      <c r="AO38" s="32">
        <v>2042.1063846392776</v>
      </c>
      <c r="AP38" s="33">
        <v>434.04182488239485</v>
      </c>
      <c r="AQ38" s="33">
        <v>6854.508355201423</v>
      </c>
      <c r="AR38" s="34">
        <v>8896.6147398406774</v>
      </c>
      <c r="AS38" s="35">
        <v>676.32222486423996</v>
      </c>
      <c r="AT38" s="35">
        <v>201.2589732712313</v>
      </c>
      <c r="AU38" s="36">
        <v>5.2329291640076582E-2</v>
      </c>
      <c r="AV38" s="36">
        <v>0.83003616251861301</v>
      </c>
      <c r="AW38" s="36">
        <v>0.11763454584131036</v>
      </c>
      <c r="AX38" s="37">
        <v>4.8065472968697911</v>
      </c>
      <c r="AY38" s="37">
        <v>11.75011400891009</v>
      </c>
      <c r="AZ38" s="37">
        <v>5.1311966266395599</v>
      </c>
      <c r="BB38" s="9" t="s">
        <v>29</v>
      </c>
      <c r="BC38" s="23">
        <v>1</v>
      </c>
      <c r="BD38" s="24" t="s">
        <v>40</v>
      </c>
      <c r="BE38" s="32">
        <v>2489.7640561895669</v>
      </c>
      <c r="BF38" s="33">
        <v>340.32749731679422</v>
      </c>
      <c r="BG38" s="33">
        <v>5737.4072178771257</v>
      </c>
      <c r="BH38" s="34">
        <v>8227.1712740665644</v>
      </c>
      <c r="BI38" s="35">
        <v>283.92927513879494</v>
      </c>
      <c r="BJ38" s="35">
        <v>20.762473683857024</v>
      </c>
      <c r="BK38" s="36">
        <v>2.0199999999999999E-2</v>
      </c>
      <c r="BL38" s="36">
        <v>0.9587</v>
      </c>
      <c r="BM38" s="36">
        <v>2.1100000000000001E-2</v>
      </c>
      <c r="BN38" s="37">
        <v>10.826915276733434</v>
      </c>
      <c r="BO38" s="37">
        <v>28.109322846465659</v>
      </c>
      <c r="BP38" s="37">
        <v>12.893124115744294</v>
      </c>
      <c r="BR38" s="9" t="s">
        <v>29</v>
      </c>
      <c r="BS38" s="23">
        <v>1</v>
      </c>
      <c r="BT38" s="24" t="s">
        <v>40</v>
      </c>
      <c r="BU38" s="32">
        <v>2489.606837599656</v>
      </c>
      <c r="BV38" s="33">
        <v>317.75954785640636</v>
      </c>
      <c r="BW38" s="33">
        <v>5284.4513116477583</v>
      </c>
      <c r="BX38" s="34">
        <v>7774.0581492472829</v>
      </c>
      <c r="BY38" s="35">
        <v>248.80800945290849</v>
      </c>
      <c r="BZ38" s="35">
        <v>16.330016196810902</v>
      </c>
      <c r="CA38" s="36">
        <v>2.06E-2</v>
      </c>
      <c r="CB38" s="36">
        <v>0.9587</v>
      </c>
      <c r="CC38" s="36">
        <v>2.07E-2</v>
      </c>
      <c r="CD38" s="37">
        <v>11.718064812036811</v>
      </c>
      <c r="CE38" s="37">
        <v>29.428347797149009</v>
      </c>
      <c r="CF38" s="37">
        <v>13.745617879201429</v>
      </c>
      <c r="CH38" s="9"/>
      <c r="CI38" s="23"/>
      <c r="CJ38" s="24"/>
      <c r="CK38" s="32"/>
      <c r="CL38" s="33"/>
      <c r="CM38" s="33"/>
      <c r="CN38" s="34"/>
      <c r="CO38" s="35"/>
      <c r="CP38" s="35"/>
      <c r="CQ38" s="36"/>
      <c r="CR38" s="36"/>
      <c r="CS38" s="36"/>
      <c r="CT38" s="37"/>
      <c r="CU38" s="37"/>
      <c r="CV38" s="37"/>
      <c r="CX38" s="9" t="s">
        <v>29</v>
      </c>
      <c r="CY38" s="23">
        <v>1</v>
      </c>
      <c r="CZ38" s="24" t="s">
        <v>40</v>
      </c>
      <c r="DA38" s="32">
        <v>2465.0065487496304</v>
      </c>
      <c r="DB38" s="33">
        <v>250.36134906298639</v>
      </c>
      <c r="DC38" s="33">
        <v>4180.0560099566646</v>
      </c>
      <c r="DD38" s="34">
        <v>6645.0625587062405</v>
      </c>
      <c r="DE38" s="35">
        <v>186.27891613105334</v>
      </c>
      <c r="DF38" s="35">
        <v>6.6195390903467342</v>
      </c>
      <c r="DG38" s="36">
        <v>1.2500000000000001E-2</v>
      </c>
      <c r="DH38" s="36">
        <v>0.97099999999999997</v>
      </c>
      <c r="DI38" s="36">
        <v>1.6500000000000001E-2</v>
      </c>
      <c r="DJ38" s="37">
        <v>11.706923167252459</v>
      </c>
      <c r="DK38" s="37">
        <v>22.706858003131444</v>
      </c>
      <c r="DL38" s="37">
        <v>2.9230767331073668</v>
      </c>
    </row>
    <row r="39" spans="1:116" x14ac:dyDescent="0.25">
      <c r="C39" s="64">
        <f t="shared" si="30"/>
        <v>-0.61784992912623315</v>
      </c>
      <c r="D39" s="64">
        <f t="shared" si="30"/>
        <v>-0.48522107438016532</v>
      </c>
      <c r="E39" s="64"/>
      <c r="F39" s="64"/>
      <c r="G39" s="64">
        <f t="shared" si="30"/>
        <v>0.82444224188840165</v>
      </c>
      <c r="H39" s="64">
        <f t="shared" ref="H39" si="36">(H35-H23)/H23</f>
        <v>0.95833512259139753</v>
      </c>
      <c r="L39" s="64">
        <f t="shared" si="34"/>
        <v>-0.70019980189009468</v>
      </c>
      <c r="M39" s="64">
        <f>(M35-D23)/D23</f>
        <v>-0.44928367768595046</v>
      </c>
      <c r="N39" s="64"/>
      <c r="O39" s="64"/>
      <c r="P39" s="64">
        <f t="shared" si="32"/>
        <v>0.98752538044785476</v>
      </c>
      <c r="Q39" s="64">
        <f t="shared" si="32"/>
        <v>1.1071386880004599</v>
      </c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2057.2438478114227</v>
      </c>
      <c r="Z39" s="33">
        <v>454.27489974178184</v>
      </c>
      <c r="AA39" s="33">
        <v>7449.9844895962042</v>
      </c>
      <c r="AB39" s="34">
        <v>9507.2283374076196</v>
      </c>
      <c r="AC39" s="35">
        <v>678.79258774000027</v>
      </c>
      <c r="AD39" s="35">
        <v>256.2480777420933</v>
      </c>
      <c r="AE39" s="36">
        <v>4.6160391406083814E-2</v>
      </c>
      <c r="AF39" s="36">
        <v>0.79919166134864927</v>
      </c>
      <c r="AG39" s="36">
        <v>0.15464794724526695</v>
      </c>
      <c r="AH39" s="37">
        <v>4.8144744037638292</v>
      </c>
      <c r="AI39" s="37">
        <v>9.489500631098613</v>
      </c>
      <c r="AJ39" s="37">
        <v>5.4947265088685455</v>
      </c>
      <c r="AL39" s="9" t="s">
        <v>29</v>
      </c>
      <c r="AM39" s="23">
        <v>2</v>
      </c>
      <c r="AN39" s="24" t="s">
        <v>41</v>
      </c>
      <c r="AO39" s="32">
        <v>2056.1150558097115</v>
      </c>
      <c r="AP39" s="33">
        <v>431.22565916923139</v>
      </c>
      <c r="AQ39" s="33">
        <v>6807.9105328135274</v>
      </c>
      <c r="AR39" s="34">
        <v>8864.025588623208</v>
      </c>
      <c r="AS39" s="35">
        <v>655.81580652141099</v>
      </c>
      <c r="AT39" s="35">
        <v>233.84812448870071</v>
      </c>
      <c r="AU39" s="36">
        <v>4.9138481174218249E-2</v>
      </c>
      <c r="AV39" s="36">
        <v>0.79919166134864927</v>
      </c>
      <c r="AW39" s="36">
        <v>0.15166985747713252</v>
      </c>
      <c r="AX39" s="37">
        <v>4.8290241073069415</v>
      </c>
      <c r="AY39" s="37">
        <v>9.6506158796113226</v>
      </c>
      <c r="AZ39" s="37">
        <v>5.1391728032181803</v>
      </c>
      <c r="BB39" s="9" t="s">
        <v>29</v>
      </c>
      <c r="BC39" s="23">
        <v>2</v>
      </c>
      <c r="BD39" s="24" t="s">
        <v>41</v>
      </c>
      <c r="BE39" s="32">
        <v>2494.0659833399836</v>
      </c>
      <c r="BF39" s="33">
        <v>339.61974061704927</v>
      </c>
      <c r="BG39" s="33">
        <v>5724.9134587713652</v>
      </c>
      <c r="BH39" s="34">
        <v>8218.9794421112292</v>
      </c>
      <c r="BI39" s="35">
        <v>331.99931311737458</v>
      </c>
      <c r="BJ39" s="35">
        <v>28.954305639192171</v>
      </c>
      <c r="BK39" s="36">
        <v>2.0199999999999999E-2</v>
      </c>
      <c r="BL39" s="36">
        <v>0.9496</v>
      </c>
      <c r="BM39" s="36">
        <v>3.0200000000000001E-2</v>
      </c>
      <c r="BN39" s="37">
        <v>10.093046627580719</v>
      </c>
      <c r="BO39" s="37">
        <v>19.524049091168081</v>
      </c>
      <c r="BP39" s="37">
        <v>9.2730212328553847</v>
      </c>
      <c r="BR39" s="9" t="s">
        <v>29</v>
      </c>
      <c r="BS39" s="23">
        <v>2</v>
      </c>
      <c r="BT39" s="24" t="s">
        <v>41</v>
      </c>
      <c r="BU39" s="32">
        <v>2493.9268874024779</v>
      </c>
      <c r="BV39" s="33">
        <v>317.13378093338019</v>
      </c>
      <c r="BW39" s="33">
        <v>5273.5338256995838</v>
      </c>
      <c r="BX39" s="34">
        <v>7767.4607131019338</v>
      </c>
      <c r="BY39" s="35">
        <v>280.64042906637707</v>
      </c>
      <c r="BZ39" s="35">
        <v>22.927452342159995</v>
      </c>
      <c r="CA39" s="36">
        <v>2.2200000000000001E-2</v>
      </c>
      <c r="CB39" s="36">
        <v>0.9496</v>
      </c>
      <c r="CC39" s="36">
        <v>2.8199999999999999E-2</v>
      </c>
      <c r="CD39" s="37">
        <v>10.999007706300409</v>
      </c>
      <c r="CE39" s="37">
        <v>20.475785890578475</v>
      </c>
      <c r="CF39" s="37">
        <v>10.146491905439657</v>
      </c>
      <c r="CH39" s="9"/>
      <c r="CI39" s="23"/>
      <c r="CJ39" s="24"/>
      <c r="CK39" s="32"/>
      <c r="CL39" s="33"/>
      <c r="CM39" s="33"/>
      <c r="CN39" s="34"/>
      <c r="CO39" s="35"/>
      <c r="CP39" s="35"/>
      <c r="CQ39" s="36"/>
      <c r="CR39" s="36"/>
      <c r="CS39" s="36"/>
      <c r="CT39" s="37"/>
      <c r="CU39" s="37"/>
      <c r="CV39" s="37"/>
      <c r="CX39" s="9" t="s">
        <v>29</v>
      </c>
      <c r="CY39" s="23">
        <v>2</v>
      </c>
      <c r="CZ39" s="24" t="s">
        <v>41</v>
      </c>
      <c r="DA39" s="32">
        <v>2468.4918226701602</v>
      </c>
      <c r="DB39" s="33">
        <v>250.00889779256448</v>
      </c>
      <c r="DC39" s="33">
        <v>4174.3611722596543</v>
      </c>
      <c r="DD39" s="34">
        <v>6642.8529949297572</v>
      </c>
      <c r="DE39" s="35">
        <v>186.90452399098268</v>
      </c>
      <c r="DF39" s="35">
        <v>8.8291028668299987</v>
      </c>
      <c r="DG39" s="36">
        <v>1.43E-2</v>
      </c>
      <c r="DH39" s="36">
        <v>0.96379999999999999</v>
      </c>
      <c r="DI39" s="36">
        <v>2.1899999999999999E-2</v>
      </c>
      <c r="DJ39" s="37">
        <v>11.424835673202619</v>
      </c>
      <c r="DK39" s="37">
        <v>17.266886677591099</v>
      </c>
      <c r="DL39" s="37">
        <v>9.0225303414546936</v>
      </c>
    </row>
    <row r="40" spans="1:116" x14ac:dyDescent="0.25">
      <c r="A40" s="134" t="s">
        <v>67</v>
      </c>
      <c r="B40" s="134"/>
      <c r="C40" s="134"/>
      <c r="D40" s="134"/>
      <c r="E40" s="134"/>
      <c r="F40" s="134"/>
      <c r="G40" s="134"/>
      <c r="H40" s="134"/>
      <c r="J40" s="134" t="s">
        <v>67</v>
      </c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2096.2181004666322</v>
      </c>
      <c r="Z40" s="33">
        <v>449.7317387204227</v>
      </c>
      <c r="AA40" s="33">
        <v>7371.1168400615488</v>
      </c>
      <c r="AB40" s="34">
        <v>9467.3349405282024</v>
      </c>
      <c r="AC40" s="35">
        <v>535.25544488450601</v>
      </c>
      <c r="AD40" s="35">
        <v>296.1414746215105</v>
      </c>
      <c r="AE40" s="36">
        <v>7.8068496064667092E-2</v>
      </c>
      <c r="AF40" s="36">
        <v>0.68155711550733888</v>
      </c>
      <c r="AG40" s="36">
        <v>0.24037438842799405</v>
      </c>
      <c r="AH40" s="37">
        <v>5.4755495937001264</v>
      </c>
      <c r="AI40" s="37">
        <v>10.02345006190469</v>
      </c>
      <c r="AJ40" s="37">
        <v>7.6424007226822441</v>
      </c>
      <c r="AL40" s="9" t="s">
        <v>29</v>
      </c>
      <c r="AM40" s="23">
        <v>3</v>
      </c>
      <c r="AN40" s="24" t="s">
        <v>42</v>
      </c>
      <c r="AO40" s="32">
        <v>2094.2946470222582</v>
      </c>
      <c r="AP40" s="33">
        <v>426.81410380335626</v>
      </c>
      <c r="AQ40" s="33">
        <v>6735.9202209928899</v>
      </c>
      <c r="AR40" s="34">
        <v>8830.214868015124</v>
      </c>
      <c r="AS40" s="35">
        <v>504.60744761616974</v>
      </c>
      <c r="AT40" s="35">
        <v>267.65884509678472</v>
      </c>
      <c r="AU40" s="36">
        <v>8.4450116996383745E-2</v>
      </c>
      <c r="AV40" s="36">
        <v>0.68155711550733888</v>
      </c>
      <c r="AW40" s="36">
        <v>0.2339927674962774</v>
      </c>
      <c r="AX40" s="37">
        <v>5.4924094631646989</v>
      </c>
      <c r="AY40" s="37">
        <v>10.175670366291603</v>
      </c>
      <c r="AZ40" s="37">
        <v>7.7015003897546457</v>
      </c>
      <c r="BB40" s="9" t="s">
        <v>29</v>
      </c>
      <c r="BC40" s="23">
        <v>3</v>
      </c>
      <c r="BD40" s="24" t="s">
        <v>42</v>
      </c>
      <c r="BE40" s="32">
        <v>2505.7413001394643</v>
      </c>
      <c r="BF40" s="33">
        <v>338.51034121331662</v>
      </c>
      <c r="BG40" s="33">
        <v>5706.6326490628153</v>
      </c>
      <c r="BH40" s="34">
        <v>8212.3739492021668</v>
      </c>
      <c r="BI40" s="35">
        <v>265.63594260608073</v>
      </c>
      <c r="BJ40" s="35">
        <v>35.559798548254548</v>
      </c>
      <c r="BK40" s="36">
        <v>3.6400000000000002E-2</v>
      </c>
      <c r="BL40" s="36">
        <v>0.91500000000000004</v>
      </c>
      <c r="BM40" s="36">
        <v>4.8599999999999997E-2</v>
      </c>
      <c r="BN40" s="37">
        <v>10.177084058608964</v>
      </c>
      <c r="BO40" s="37">
        <v>15.93056182384222</v>
      </c>
      <c r="BP40" s="37">
        <v>12.223862976509395</v>
      </c>
      <c r="BR40" s="9" t="s">
        <v>29</v>
      </c>
      <c r="BS40" s="23">
        <v>3</v>
      </c>
      <c r="BT40" s="24" t="s">
        <v>42</v>
      </c>
      <c r="BU40" s="32">
        <v>2505.4568176596813</v>
      </c>
      <c r="BV40" s="33">
        <v>316.17844456682059</v>
      </c>
      <c r="BW40" s="33">
        <v>5257.2305493947715</v>
      </c>
      <c r="BX40" s="34">
        <v>7762.6873670543264</v>
      </c>
      <c r="BY40" s="35">
        <v>215.7812887609972</v>
      </c>
      <c r="BZ40" s="35">
        <v>27.700798389767442</v>
      </c>
      <c r="CA40" s="36">
        <v>3.9800000000000002E-2</v>
      </c>
      <c r="CB40" s="36">
        <v>0.91500000000000004</v>
      </c>
      <c r="CC40" s="36">
        <v>4.5199999999999997E-2</v>
      </c>
      <c r="CD40" s="37">
        <v>11.197675345284717</v>
      </c>
      <c r="CE40" s="37">
        <v>17.010377083247072</v>
      </c>
      <c r="CF40" s="37">
        <v>13.1312929918852</v>
      </c>
      <c r="CH40" s="9"/>
      <c r="CI40" s="23"/>
      <c r="CJ40" s="24"/>
      <c r="CK40" s="32"/>
      <c r="CL40" s="33"/>
      <c r="CM40" s="33"/>
      <c r="CN40" s="34"/>
      <c r="CO40" s="35"/>
      <c r="CP40" s="35"/>
      <c r="CQ40" s="36"/>
      <c r="CR40" s="36"/>
      <c r="CS40" s="36"/>
      <c r="CT40" s="37"/>
      <c r="CU40" s="37"/>
      <c r="CV40" s="37"/>
      <c r="CX40" s="9" t="s">
        <v>29</v>
      </c>
      <c r="CY40" s="23">
        <v>3</v>
      </c>
      <c r="CZ40" s="24" t="s">
        <v>42</v>
      </c>
      <c r="DA40" s="32">
        <v>2477.8745769946263</v>
      </c>
      <c r="DB40" s="33">
        <v>249.35249761087238</v>
      </c>
      <c r="DC40" s="33">
        <v>4163.620037632335</v>
      </c>
      <c r="DD40" s="34">
        <v>6641.4946146269031</v>
      </c>
      <c r="DE40" s="35">
        <v>124.13004391500735</v>
      </c>
      <c r="DF40" s="35">
        <v>10.187483169684128</v>
      </c>
      <c r="DG40" s="36">
        <v>3.5000000000000003E-2</v>
      </c>
      <c r="DH40" s="36">
        <v>0.93379999999999996</v>
      </c>
      <c r="DI40" s="36">
        <v>3.1199999999999999E-2</v>
      </c>
      <c r="DJ40" s="37">
        <v>12.068060448137643</v>
      </c>
      <c r="DK40" s="37">
        <v>18.125326213445248</v>
      </c>
      <c r="DL40" s="37">
        <v>16.298483968679193</v>
      </c>
    </row>
    <row r="41" spans="1:116" x14ac:dyDescent="0.25">
      <c r="A41" s="2">
        <v>0</v>
      </c>
      <c r="B41" s="3">
        <v>0.8</v>
      </c>
      <c r="C41" s="61">
        <f>CO37</f>
        <v>0</v>
      </c>
      <c r="D41" s="58">
        <f>CQ37</f>
        <v>0</v>
      </c>
      <c r="E41" s="58">
        <f t="shared" ref="E41:F45" si="37">CR37</f>
        <v>0</v>
      </c>
      <c r="F41" s="58">
        <f t="shared" si="37"/>
        <v>0</v>
      </c>
      <c r="G41" s="68" t="s">
        <v>30</v>
      </c>
      <c r="H41" s="68" t="s">
        <v>30</v>
      </c>
      <c r="J41" s="2">
        <v>0</v>
      </c>
      <c r="K41" s="3">
        <v>0.8</v>
      </c>
      <c r="L41" s="61" t="str">
        <f>DE37</f>
        <v>NA</v>
      </c>
      <c r="M41" s="58" t="str">
        <f>DG37</f>
        <v>NA</v>
      </c>
      <c r="N41" s="58">
        <f t="shared" ref="N41:O45" si="38">DH37</f>
        <v>1</v>
      </c>
      <c r="O41" s="58" t="str">
        <f t="shared" si="38"/>
        <v>NA</v>
      </c>
      <c r="P41" s="68" t="s">
        <v>30</v>
      </c>
      <c r="Q41" s="68" t="s">
        <v>30</v>
      </c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2136.3182059823853</v>
      </c>
      <c r="Z41" s="41">
        <v>446.68557325571101</v>
      </c>
      <c r="AA41" s="41">
        <v>7312.8465948312196</v>
      </c>
      <c r="AB41" s="42">
        <v>9449.164800813598</v>
      </c>
      <c r="AC41" s="43">
        <v>528.37817378762031</v>
      </c>
      <c r="AD41" s="35">
        <v>314.31161433611487</v>
      </c>
      <c r="AE41" s="44">
        <v>0.10295681769836205</v>
      </c>
      <c r="AF41" s="44">
        <v>0.64305466921931509</v>
      </c>
      <c r="AG41" s="44">
        <v>0.2539885130823229</v>
      </c>
      <c r="AH41" s="45">
        <v>6.2855299822420747</v>
      </c>
      <c r="AI41" s="45">
        <v>11.714335135044115</v>
      </c>
      <c r="AJ41" s="45">
        <v>9.6183805954513311</v>
      </c>
      <c r="AL41" s="19" t="s">
        <v>29</v>
      </c>
      <c r="AM41" s="38">
        <v>4</v>
      </c>
      <c r="AN41" s="39" t="s">
        <v>43</v>
      </c>
      <c r="AO41" s="40">
        <v>2134.1998601416544</v>
      </c>
      <c r="AP41" s="41">
        <v>423.78632620834605</v>
      </c>
      <c r="AQ41" s="41">
        <v>6682.5566964799218</v>
      </c>
      <c r="AR41" s="42">
        <v>8816.7565566215453</v>
      </c>
      <c r="AS41" s="43">
        <v>487.94588880417308</v>
      </c>
      <c r="AT41" s="35">
        <v>281.11715649036341</v>
      </c>
      <c r="AU41" s="44">
        <v>0.11061476281642203</v>
      </c>
      <c r="AV41" s="44">
        <v>0.64305466921931509</v>
      </c>
      <c r="AW41" s="44">
        <v>0.24633056796426292</v>
      </c>
      <c r="AX41" s="45">
        <v>6.3100342445124387</v>
      </c>
      <c r="AY41" s="45">
        <v>11.964625136522921</v>
      </c>
      <c r="AZ41" s="45">
        <v>9.7515962934969878</v>
      </c>
      <c r="BB41" s="19" t="s">
        <v>29</v>
      </c>
      <c r="BC41" s="38">
        <v>4</v>
      </c>
      <c r="BD41" s="39" t="s">
        <v>43</v>
      </c>
      <c r="BE41" s="40">
        <v>2518.6145165004473</v>
      </c>
      <c r="BF41" s="41">
        <v>338.02798805862369</v>
      </c>
      <c r="BG41" s="41">
        <v>5697.138886760923</v>
      </c>
      <c r="BH41" s="42">
        <v>8215.7534032612475</v>
      </c>
      <c r="BI41" s="43">
        <v>201.91975656109057</v>
      </c>
      <c r="BJ41" s="35">
        <v>32.180344489173876</v>
      </c>
      <c r="BK41" s="44">
        <v>5.2999999999999999E-2</v>
      </c>
      <c r="BL41" s="44">
        <v>0.90469999999999995</v>
      </c>
      <c r="BM41" s="44">
        <v>4.2299999999999997E-2</v>
      </c>
      <c r="BN41" s="45">
        <v>11.467586412258497</v>
      </c>
      <c r="BO41" s="45">
        <v>22.940593932763331</v>
      </c>
      <c r="BP41" s="45">
        <v>16.995604783381253</v>
      </c>
      <c r="BR41" s="19" t="s">
        <v>29</v>
      </c>
      <c r="BS41" s="38">
        <v>4</v>
      </c>
      <c r="BT41" s="39" t="s">
        <v>43</v>
      </c>
      <c r="BU41" s="40">
        <v>2518.4644553085591</v>
      </c>
      <c r="BV41" s="41">
        <v>315.67056396689134</v>
      </c>
      <c r="BW41" s="41">
        <v>5247.5140359519837</v>
      </c>
      <c r="BX41" s="42">
        <v>7765.9784912603991</v>
      </c>
      <c r="BY41" s="43">
        <v>158.40788117847856</v>
      </c>
      <c r="BZ41" s="35">
        <v>24.409674183694733</v>
      </c>
      <c r="CA41" s="44">
        <v>5.67E-2</v>
      </c>
      <c r="CB41" s="44">
        <v>0.90469999999999995</v>
      </c>
      <c r="CC41" s="44">
        <v>3.8600000000000002E-2</v>
      </c>
      <c r="CD41" s="45">
        <v>12.492650369272077</v>
      </c>
      <c r="CE41" s="45">
        <v>24.683728767254546</v>
      </c>
      <c r="CF41" s="45">
        <v>18.461985318561126</v>
      </c>
      <c r="CH41" s="19"/>
      <c r="CI41" s="38"/>
      <c r="CJ41" s="39"/>
      <c r="CK41" s="40"/>
      <c r="CL41" s="41"/>
      <c r="CM41" s="41"/>
      <c r="CN41" s="42"/>
      <c r="CO41" s="43"/>
      <c r="CP41" s="35"/>
      <c r="CQ41" s="44"/>
      <c r="CR41" s="44"/>
      <c r="CS41" s="44"/>
      <c r="CT41" s="45"/>
      <c r="CU41" s="45"/>
      <c r="CV41" s="45"/>
      <c r="CX41" s="19" t="s">
        <v>29</v>
      </c>
      <c r="CY41" s="38">
        <v>4</v>
      </c>
      <c r="CZ41" s="39" t="s">
        <v>43</v>
      </c>
      <c r="DA41" s="40">
        <v>2488.3484261875956</v>
      </c>
      <c r="DB41" s="41">
        <v>249.05289863641067</v>
      </c>
      <c r="DC41" s="41">
        <v>4157.5361718688773</v>
      </c>
      <c r="DD41" s="42">
        <v>6645.8845980564083</v>
      </c>
      <c r="DE41" s="43">
        <v>51.329511328580409</v>
      </c>
      <c r="DF41" s="35">
        <v>5.7974997401788642</v>
      </c>
      <c r="DG41" s="44">
        <v>5.0999999999999997E-2</v>
      </c>
      <c r="DH41" s="44">
        <v>0.92479999999999996</v>
      </c>
      <c r="DI41" s="44">
        <v>2.4199999999999999E-2</v>
      </c>
      <c r="DJ41" s="45">
        <v>14.192812620428437</v>
      </c>
      <c r="DK41" s="45">
        <v>28.898424992683935</v>
      </c>
      <c r="DL41" s="45">
        <v>23.226967055755548</v>
      </c>
    </row>
    <row r="42" spans="1:116" x14ac:dyDescent="0.25">
      <c r="A42" s="2">
        <v>1</v>
      </c>
      <c r="B42" s="3">
        <v>0.9</v>
      </c>
      <c r="C42" s="61">
        <f t="shared" ref="C42:C45" si="39">CO38</f>
        <v>0</v>
      </c>
      <c r="D42" s="58">
        <f t="shared" ref="D42:D45" si="40">CQ38</f>
        <v>0</v>
      </c>
      <c r="E42" s="58">
        <f t="shared" si="37"/>
        <v>0</v>
      </c>
      <c r="F42" s="58">
        <f t="shared" si="37"/>
        <v>0</v>
      </c>
      <c r="G42" s="68">
        <f>CT38</f>
        <v>0</v>
      </c>
      <c r="H42" s="68">
        <f>CU38</f>
        <v>0</v>
      </c>
      <c r="J42" s="2">
        <v>1</v>
      </c>
      <c r="K42" s="3">
        <v>0.9</v>
      </c>
      <c r="L42" s="61">
        <f t="shared" ref="L42:L45" si="41">DE38</f>
        <v>186.27891613105334</v>
      </c>
      <c r="M42" s="58">
        <f t="shared" ref="M42:M45" si="42">DG38</f>
        <v>1.2500000000000001E-2</v>
      </c>
      <c r="N42" s="58">
        <f t="shared" si="38"/>
        <v>0.97099999999999997</v>
      </c>
      <c r="O42" s="58">
        <f t="shared" si="38"/>
        <v>1.6500000000000001E-2</v>
      </c>
      <c r="P42" s="68">
        <f>DJ38</f>
        <v>11.706923167252459</v>
      </c>
      <c r="Q42" s="68">
        <f>DK38</f>
        <v>22.706858003131444</v>
      </c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  <c r="AL42" s="9" t="s">
        <v>31</v>
      </c>
      <c r="AM42" s="23">
        <v>0</v>
      </c>
      <c r="AN42" s="24" t="s">
        <v>44</v>
      </c>
      <c r="AO42" s="25">
        <v>1445.0238277868534</v>
      </c>
      <c r="AP42" s="26">
        <v>528.64172175524652</v>
      </c>
      <c r="AQ42" s="26">
        <v>8387.0454879614663</v>
      </c>
      <c r="AR42" s="27">
        <v>9832.0693157483202</v>
      </c>
      <c r="AS42" s="28" t="s">
        <v>30</v>
      </c>
      <c r="AT42" s="28" t="s">
        <v>30</v>
      </c>
      <c r="AU42" s="29" t="s">
        <v>30</v>
      </c>
      <c r="AV42" s="30">
        <v>1</v>
      </c>
      <c r="AW42" s="29" t="s">
        <v>30</v>
      </c>
      <c r="AX42" s="31"/>
      <c r="AY42" s="31"/>
      <c r="AZ42" s="31"/>
      <c r="BB42" s="9" t="s">
        <v>31</v>
      </c>
      <c r="BC42" s="23">
        <v>0</v>
      </c>
      <c r="BD42" s="24" t="s">
        <v>44</v>
      </c>
      <c r="BE42" s="25">
        <v>1814.3133287446831</v>
      </c>
      <c r="BF42" s="26">
        <v>456.33377714616051</v>
      </c>
      <c r="BG42" s="26">
        <v>7165.1773931300986</v>
      </c>
      <c r="BH42" s="27">
        <v>8979.4907218748249</v>
      </c>
      <c r="BI42" s="28" t="s">
        <v>30</v>
      </c>
      <c r="BJ42" s="28" t="s">
        <v>30</v>
      </c>
      <c r="BK42" s="29" t="s">
        <v>30</v>
      </c>
      <c r="BL42" s="30">
        <v>1</v>
      </c>
      <c r="BM42" s="29" t="s">
        <v>30</v>
      </c>
      <c r="BN42" s="31"/>
      <c r="BO42" s="31"/>
      <c r="BP42" s="31"/>
      <c r="BR42" s="9" t="s">
        <v>31</v>
      </c>
      <c r="BS42" s="23">
        <v>0</v>
      </c>
      <c r="BT42" s="24" t="s">
        <v>44</v>
      </c>
      <c r="BU42" s="25">
        <v>1814.3133287446831</v>
      </c>
      <c r="BV42" s="26">
        <v>422.09529084954795</v>
      </c>
      <c r="BW42" s="26">
        <v>6700.7364986852999</v>
      </c>
      <c r="BX42" s="27">
        <v>8515.0498274300517</v>
      </c>
      <c r="BY42" s="28" t="s">
        <v>30</v>
      </c>
      <c r="BZ42" s="28" t="s">
        <v>30</v>
      </c>
      <c r="CA42" s="29" t="s">
        <v>30</v>
      </c>
      <c r="CB42" s="30">
        <v>1</v>
      </c>
      <c r="CC42" s="29" t="s">
        <v>30</v>
      </c>
      <c r="CD42" s="31"/>
      <c r="CE42" s="31"/>
      <c r="CF42" s="31"/>
      <c r="CH42" s="9"/>
      <c r="CI42" s="23"/>
      <c r="CJ42" s="24"/>
      <c r="CK42" s="25"/>
      <c r="CL42" s="26"/>
      <c r="CM42" s="26"/>
      <c r="CN42" s="27"/>
      <c r="CO42" s="28"/>
      <c r="CP42" s="28"/>
      <c r="CQ42" s="29"/>
      <c r="CR42" s="30"/>
      <c r="CS42" s="29"/>
      <c r="CT42" s="31"/>
      <c r="CU42" s="31"/>
      <c r="CV42" s="31"/>
      <c r="CX42" s="9" t="s">
        <v>31</v>
      </c>
      <c r="CY42" s="23">
        <v>0</v>
      </c>
      <c r="CZ42" s="24" t="s">
        <v>44</v>
      </c>
      <c r="DA42" s="25">
        <v>1814.3133287446831</v>
      </c>
      <c r="DB42" s="26">
        <v>417.28546592634757</v>
      </c>
      <c r="DC42" s="26">
        <v>6642.0443963479602</v>
      </c>
      <c r="DD42" s="27">
        <v>8456.3577250927265</v>
      </c>
      <c r="DE42" s="28" t="s">
        <v>30</v>
      </c>
      <c r="DF42" s="28" t="s">
        <v>30</v>
      </c>
      <c r="DG42" s="29" t="s">
        <v>30</v>
      </c>
      <c r="DH42" s="30">
        <v>1</v>
      </c>
      <c r="DI42" s="29" t="s">
        <v>30</v>
      </c>
      <c r="DJ42" s="31"/>
      <c r="DK42" s="31"/>
      <c r="DL42" s="31"/>
    </row>
    <row r="43" spans="1:116" x14ac:dyDescent="0.25">
      <c r="A43" s="2">
        <v>2</v>
      </c>
      <c r="B43" s="3">
        <v>0.92</v>
      </c>
      <c r="C43" s="61">
        <f t="shared" si="39"/>
        <v>0</v>
      </c>
      <c r="D43" s="58">
        <f t="shared" si="40"/>
        <v>0</v>
      </c>
      <c r="E43" s="58">
        <f t="shared" si="37"/>
        <v>0</v>
      </c>
      <c r="F43" s="58">
        <f t="shared" si="37"/>
        <v>0</v>
      </c>
      <c r="G43" s="68">
        <f t="shared" ref="G43:H45" si="43">CT39</f>
        <v>0</v>
      </c>
      <c r="H43" s="68">
        <f t="shared" si="43"/>
        <v>0</v>
      </c>
      <c r="J43" s="2">
        <v>2</v>
      </c>
      <c r="K43" s="3">
        <v>0.92</v>
      </c>
      <c r="L43" s="61">
        <f t="shared" si="41"/>
        <v>186.90452399098268</v>
      </c>
      <c r="M43" s="58">
        <f t="shared" si="42"/>
        <v>1.43E-2</v>
      </c>
      <c r="N43" s="58">
        <f t="shared" si="38"/>
        <v>0.96379999999999999</v>
      </c>
      <c r="O43" s="58">
        <f t="shared" si="38"/>
        <v>2.1899999999999999E-2</v>
      </c>
      <c r="P43" s="68">
        <f t="shared" ref="P43:Q45" si="44">DJ39</f>
        <v>11.424835673202619</v>
      </c>
      <c r="Q43" s="68">
        <f t="shared" si="44"/>
        <v>17.266886677591099</v>
      </c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  <c r="AL43" s="9" t="s">
        <v>31</v>
      </c>
      <c r="AM43" s="23">
        <v>1</v>
      </c>
      <c r="AN43" s="24" t="s">
        <v>45</v>
      </c>
      <c r="AO43" s="32">
        <v>1596.4348752693679</v>
      </c>
      <c r="AP43" s="33">
        <v>472.21744144039212</v>
      </c>
      <c r="AQ43" s="33">
        <v>7545.7753612664546</v>
      </c>
      <c r="AR43" s="34">
        <v>9142.2102365358314</v>
      </c>
      <c r="AS43" s="35">
        <v>664.46598673411847</v>
      </c>
      <c r="AT43" s="35">
        <v>689.85907921248872</v>
      </c>
      <c r="AU43" s="36">
        <v>0.16592747195408297</v>
      </c>
      <c r="AV43" s="36">
        <v>0.13357683276806678</v>
      </c>
      <c r="AW43" s="36">
        <v>0.70049569527785027</v>
      </c>
      <c r="AX43" s="37">
        <v>2.6834378150261253</v>
      </c>
      <c r="AY43" s="37">
        <v>8.604370387430027</v>
      </c>
      <c r="AZ43" s="37">
        <v>1.4088247392777231</v>
      </c>
      <c r="BB43" s="9" t="s">
        <v>31</v>
      </c>
      <c r="BC43" s="23">
        <v>1</v>
      </c>
      <c r="BD43" s="24" t="s">
        <v>45</v>
      </c>
      <c r="BE43" s="32">
        <v>1972.2754536016373</v>
      </c>
      <c r="BF43" s="33">
        <v>405.18271558441336</v>
      </c>
      <c r="BG43" s="33">
        <v>6424.5739902843479</v>
      </c>
      <c r="BH43" s="34">
        <v>8396.8494438860544</v>
      </c>
      <c r="BI43" s="35">
        <v>582.52952560189942</v>
      </c>
      <c r="BJ43" s="35">
        <v>582.64127798877053</v>
      </c>
      <c r="BK43" s="36">
        <v>0.24199999999999999</v>
      </c>
      <c r="BL43" s="36">
        <v>0.1142</v>
      </c>
      <c r="BM43" s="36">
        <v>0.64380000000000004</v>
      </c>
      <c r="BN43" s="37">
        <v>3.0881494935597726</v>
      </c>
      <c r="BO43" s="37">
        <v>12.04698241095692</v>
      </c>
      <c r="BP43" s="37">
        <v>2.1471724405125432</v>
      </c>
      <c r="BR43" s="9" t="s">
        <v>31</v>
      </c>
      <c r="BS43" s="23">
        <v>1</v>
      </c>
      <c r="BT43" s="24" t="s">
        <v>45</v>
      </c>
      <c r="BU43" s="32">
        <v>1972.2754536016373</v>
      </c>
      <c r="BV43" s="33">
        <v>374.95904387350373</v>
      </c>
      <c r="BW43" s="33">
        <v>6011.8867455630252</v>
      </c>
      <c r="BX43" s="34">
        <v>7984.162199164748</v>
      </c>
      <c r="BY43" s="35">
        <v>530.77927654502867</v>
      </c>
      <c r="BZ43" s="35">
        <v>530.88762826530365</v>
      </c>
      <c r="CA43" s="36">
        <v>0.25890000000000002</v>
      </c>
      <c r="CB43" s="36">
        <v>0.1142</v>
      </c>
      <c r="CC43" s="36">
        <v>0.62690000000000001</v>
      </c>
      <c r="CD43" s="37">
        <v>3.3511816275325104</v>
      </c>
      <c r="CE43" s="37">
        <v>12.95292993441528</v>
      </c>
      <c r="CF43" s="37">
        <v>2.3453729734829318</v>
      </c>
      <c r="CH43" s="9"/>
      <c r="CI43" s="23"/>
      <c r="CJ43" s="24"/>
      <c r="CK43" s="32"/>
      <c r="CL43" s="33"/>
      <c r="CM43" s="33"/>
      <c r="CN43" s="34"/>
      <c r="CO43" s="35"/>
      <c r="CP43" s="35"/>
      <c r="CQ43" s="36"/>
      <c r="CR43" s="36"/>
      <c r="CS43" s="36"/>
      <c r="CT43" s="37"/>
      <c r="CU43" s="37"/>
      <c r="CV43" s="37"/>
      <c r="CX43" s="9" t="s">
        <v>31</v>
      </c>
      <c r="CY43" s="23">
        <v>1</v>
      </c>
      <c r="CZ43" s="24" t="s">
        <v>45</v>
      </c>
      <c r="DA43" s="32">
        <v>1972.2754536016373</v>
      </c>
      <c r="DB43" s="33">
        <v>370.75865155888209</v>
      </c>
      <c r="DC43" s="33">
        <v>5962.4735261801179</v>
      </c>
      <c r="DD43" s="34">
        <v>7934.7489797818362</v>
      </c>
      <c r="DE43" s="35">
        <v>523.57590672348647</v>
      </c>
      <c r="DF43" s="35">
        <v>521.6087453108903</v>
      </c>
      <c r="DG43" s="36">
        <v>0.32719999999999999</v>
      </c>
      <c r="DH43" s="36">
        <v>0.1142</v>
      </c>
      <c r="DI43" s="36">
        <v>0.55859999999999999</v>
      </c>
      <c r="DJ43" s="37">
        <v>3.3950771615133712</v>
      </c>
      <c r="DK43" s="37">
        <v>15.0223891286581</v>
      </c>
      <c r="DL43" s="37">
        <v>0</v>
      </c>
    </row>
    <row r="44" spans="1:116" x14ac:dyDescent="0.25">
      <c r="A44" s="2">
        <v>3</v>
      </c>
      <c r="B44" s="3">
        <v>0.95</v>
      </c>
      <c r="C44" s="61">
        <f t="shared" si="39"/>
        <v>0</v>
      </c>
      <c r="D44" s="58">
        <f t="shared" si="40"/>
        <v>0</v>
      </c>
      <c r="E44" s="58">
        <f t="shared" si="37"/>
        <v>0</v>
      </c>
      <c r="F44" s="58">
        <f t="shared" si="37"/>
        <v>0</v>
      </c>
      <c r="G44" s="68">
        <f t="shared" si="43"/>
        <v>0</v>
      </c>
      <c r="H44" s="68">
        <f t="shared" si="43"/>
        <v>0</v>
      </c>
      <c r="J44" s="2">
        <v>3</v>
      </c>
      <c r="K44" s="3">
        <v>0.95</v>
      </c>
      <c r="L44" s="61">
        <f t="shared" si="41"/>
        <v>124.13004391500735</v>
      </c>
      <c r="M44" s="58">
        <f t="shared" si="42"/>
        <v>3.5000000000000003E-2</v>
      </c>
      <c r="N44" s="58">
        <f t="shared" si="38"/>
        <v>0.93379999999999996</v>
      </c>
      <c r="O44" s="58">
        <f t="shared" si="38"/>
        <v>3.1199999999999999E-2</v>
      </c>
      <c r="P44" s="68">
        <f t="shared" si="44"/>
        <v>12.068060448137643</v>
      </c>
      <c r="Q44" s="68">
        <f t="shared" si="44"/>
        <v>18.125326213445248</v>
      </c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  <c r="AL44" s="9" t="s">
        <v>31</v>
      </c>
      <c r="AM44" s="23">
        <v>2</v>
      </c>
      <c r="AN44" s="24" t="s">
        <v>46</v>
      </c>
      <c r="AO44" s="32">
        <v>1729.9212819089064</v>
      </c>
      <c r="AP44" s="33">
        <v>461.22744264565557</v>
      </c>
      <c r="AQ44" s="33">
        <v>7375.2169230347154</v>
      </c>
      <c r="AR44" s="34">
        <v>9105.1382049435942</v>
      </c>
      <c r="AS44" s="35">
        <v>625.65870487690449</v>
      </c>
      <c r="AT44" s="35">
        <v>726.9311108047259</v>
      </c>
      <c r="AU44" s="36">
        <v>0.25228280720062612</v>
      </c>
      <c r="AV44" s="36">
        <v>2.4262979389512131E-2</v>
      </c>
      <c r="AW44" s="36">
        <v>0.72345421340986171</v>
      </c>
      <c r="AX44" s="37">
        <v>4.2260698754771813</v>
      </c>
      <c r="AY44" s="37">
        <v>13.188037320023218</v>
      </c>
      <c r="AZ44" s="37">
        <v>4.7162083155780792</v>
      </c>
      <c r="BB44" s="9" t="s">
        <v>31</v>
      </c>
      <c r="BC44" s="23">
        <v>2</v>
      </c>
      <c r="BD44" s="24" t="s">
        <v>46</v>
      </c>
      <c r="BE44" s="32">
        <v>2110.5197330446308</v>
      </c>
      <c r="BF44" s="33">
        <v>395.62167773476057</v>
      </c>
      <c r="BG44" s="33">
        <v>6279.1434024149457</v>
      </c>
      <c r="BH44" s="34">
        <v>8389.6631354593865</v>
      </c>
      <c r="BI44" s="35">
        <v>535.47452345449085</v>
      </c>
      <c r="BJ44" s="35">
        <v>589.82758641543842</v>
      </c>
      <c r="BK44" s="36">
        <v>0.32150000000000001</v>
      </c>
      <c r="BL44" s="36">
        <v>2.3199999999999998E-2</v>
      </c>
      <c r="BM44" s="36">
        <v>0.65529999999999999</v>
      </c>
      <c r="BN44" s="37">
        <v>4.8788694044786878</v>
      </c>
      <c r="BO44" s="37">
        <v>16.837126905241337</v>
      </c>
      <c r="BP44" s="37">
        <v>4.3608397309391904</v>
      </c>
      <c r="BR44" s="9" t="s">
        <v>31</v>
      </c>
      <c r="BS44" s="23">
        <v>2</v>
      </c>
      <c r="BT44" s="24" t="s">
        <v>46</v>
      </c>
      <c r="BU44" s="32">
        <v>2110.5197330446308</v>
      </c>
      <c r="BV44" s="33">
        <v>366.13274506148485</v>
      </c>
      <c r="BW44" s="33">
        <v>5875.6607739628707</v>
      </c>
      <c r="BX44" s="34">
        <v>7986.1805070073287</v>
      </c>
      <c r="BY44" s="35">
        <v>479.32997189843007</v>
      </c>
      <c r="BZ44" s="35">
        <v>528.86932042272292</v>
      </c>
      <c r="CA44" s="36">
        <v>0.34289999999999998</v>
      </c>
      <c r="CB44" s="36">
        <v>2.3199999999999998E-2</v>
      </c>
      <c r="CC44" s="36">
        <v>0.63390000000000002</v>
      </c>
      <c r="CD44" s="37">
        <v>5.2929401285945259</v>
      </c>
      <c r="CE44" s="37">
        <v>17.72793131633254</v>
      </c>
      <c r="CF44" s="37">
        <v>4.7290932876316498</v>
      </c>
      <c r="CH44" s="9"/>
      <c r="CI44" s="23"/>
      <c r="CJ44" s="24"/>
      <c r="CK44" s="32"/>
      <c r="CL44" s="33"/>
      <c r="CM44" s="33"/>
      <c r="CN44" s="34"/>
      <c r="CO44" s="35"/>
      <c r="CP44" s="35"/>
      <c r="CQ44" s="36"/>
      <c r="CR44" s="36"/>
      <c r="CS44" s="36"/>
      <c r="CT44" s="37"/>
      <c r="CU44" s="37"/>
      <c r="CV44" s="37"/>
      <c r="CX44" s="9" t="s">
        <v>31</v>
      </c>
      <c r="CY44" s="23">
        <v>2</v>
      </c>
      <c r="CZ44" s="24" t="s">
        <v>46</v>
      </c>
      <c r="DA44" s="32">
        <v>2110.5197330446308</v>
      </c>
      <c r="DB44" s="33">
        <v>362.24329849276671</v>
      </c>
      <c r="DC44" s="33">
        <v>5831.0194952604343</v>
      </c>
      <c r="DD44" s="34">
        <v>7941.539228304915</v>
      </c>
      <c r="DE44" s="35">
        <v>468.11636487614891</v>
      </c>
      <c r="DF44" s="35">
        <v>514.81849678781145</v>
      </c>
      <c r="DG44" s="36">
        <v>0.42099999999999999</v>
      </c>
      <c r="DH44" s="36">
        <v>2.3199999999999998E-2</v>
      </c>
      <c r="DI44" s="36">
        <v>0.55579999999999996</v>
      </c>
      <c r="DJ44" s="37">
        <v>5.38144513762796</v>
      </c>
      <c r="DK44" s="37">
        <v>20.306584798641381</v>
      </c>
      <c r="DL44" s="37">
        <v>6.8799433505633321</v>
      </c>
    </row>
    <row r="45" spans="1:116" x14ac:dyDescent="0.25">
      <c r="A45" s="2">
        <v>4</v>
      </c>
      <c r="B45" s="3">
        <v>0.98</v>
      </c>
      <c r="C45" s="61">
        <f t="shared" si="39"/>
        <v>0</v>
      </c>
      <c r="D45" s="58">
        <f t="shared" si="40"/>
        <v>0</v>
      </c>
      <c r="E45" s="58">
        <f t="shared" si="37"/>
        <v>0</v>
      </c>
      <c r="F45" s="58">
        <f t="shared" si="37"/>
        <v>0</v>
      </c>
      <c r="G45" s="68">
        <f t="shared" si="43"/>
        <v>0</v>
      </c>
      <c r="H45" s="68">
        <f t="shared" si="43"/>
        <v>0</v>
      </c>
      <c r="J45" s="2">
        <v>4</v>
      </c>
      <c r="K45" s="3">
        <v>0.98</v>
      </c>
      <c r="L45" s="61">
        <f t="shared" si="41"/>
        <v>51.329511328580409</v>
      </c>
      <c r="M45" s="58">
        <f t="shared" si="42"/>
        <v>5.0999999999999997E-2</v>
      </c>
      <c r="N45" s="58">
        <f t="shared" si="38"/>
        <v>0.92479999999999996</v>
      </c>
      <c r="O45" s="58">
        <f t="shared" si="38"/>
        <v>2.4199999999999999E-2</v>
      </c>
      <c r="P45" s="68">
        <f t="shared" si="44"/>
        <v>14.192812620428437</v>
      </c>
      <c r="Q45" s="68">
        <f t="shared" si="44"/>
        <v>28.898424992683935</v>
      </c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  <c r="AL45" s="9" t="s">
        <v>31</v>
      </c>
      <c r="AM45" s="23">
        <v>3</v>
      </c>
      <c r="AN45" s="24" t="s">
        <v>47</v>
      </c>
      <c r="AO45" s="32">
        <v>1776.391643988539</v>
      </c>
      <c r="AP45" s="33">
        <v>460.20067023323531</v>
      </c>
      <c r="AQ45" s="33">
        <v>7356.9942662394697</v>
      </c>
      <c r="AR45" s="34">
        <v>9133.3859102279985</v>
      </c>
      <c r="AS45" s="35">
        <v>582.23065533121792</v>
      </c>
      <c r="AT45" s="35">
        <v>698.68340552032168</v>
      </c>
      <c r="AU45" s="36">
        <v>0.30733107226715367</v>
      </c>
      <c r="AV45" s="36">
        <v>0</v>
      </c>
      <c r="AW45" s="36">
        <v>0.69266892773284638</v>
      </c>
      <c r="AX45" s="37">
        <v>4.8416529090748259</v>
      </c>
      <c r="AY45" s="37">
        <v>14.937221220970065</v>
      </c>
      <c r="AZ45" s="37">
        <v>5.9389348454997073</v>
      </c>
      <c r="BB45" s="9" t="s">
        <v>31</v>
      </c>
      <c r="BC45" s="23">
        <v>3</v>
      </c>
      <c r="BD45" s="24" t="s">
        <v>47</v>
      </c>
      <c r="BE45" s="32">
        <v>2158.7205311817852</v>
      </c>
      <c r="BF45" s="33">
        <v>396.52127983872703</v>
      </c>
      <c r="BG45" s="33">
        <v>6289.5943790240854</v>
      </c>
      <c r="BH45" s="34">
        <v>8448.3149102057887</v>
      </c>
      <c r="BI45" s="35">
        <v>464.44644364533417</v>
      </c>
      <c r="BJ45" s="35">
        <v>531.17581166903619</v>
      </c>
      <c r="BK45" s="36">
        <v>0.39150000000000001</v>
      </c>
      <c r="BL45" s="36">
        <v>1E-4</v>
      </c>
      <c r="BM45" s="36">
        <v>0.60840000000000005</v>
      </c>
      <c r="BN45" s="37">
        <v>5.7581144065405745</v>
      </c>
      <c r="BO45" s="37">
        <v>21.187551827941256</v>
      </c>
      <c r="BP45" s="37">
        <v>5.022659493348864</v>
      </c>
      <c r="BR45" s="9" t="s">
        <v>31</v>
      </c>
      <c r="BS45" s="23">
        <v>3</v>
      </c>
      <c r="BT45" s="24" t="s">
        <v>47</v>
      </c>
      <c r="BU45" s="32">
        <v>2158.7205311817852</v>
      </c>
      <c r="BV45" s="33">
        <v>366.93346185840198</v>
      </c>
      <c r="BW45" s="33">
        <v>5881.8383827148064</v>
      </c>
      <c r="BX45" s="34">
        <v>8040.5589138965133</v>
      </c>
      <c r="BY45" s="35">
        <v>413.87315962706225</v>
      </c>
      <c r="BZ45" s="35">
        <v>474.49091353353833</v>
      </c>
      <c r="CA45" s="36">
        <v>0.4078</v>
      </c>
      <c r="CB45" s="36">
        <v>1E-4</v>
      </c>
      <c r="CC45" s="36">
        <v>0.59209999999999996</v>
      </c>
      <c r="CD45" s="37">
        <v>6.2435783717828315</v>
      </c>
      <c r="CE45" s="37">
        <v>22.387520402290576</v>
      </c>
      <c r="CF45" s="37">
        <v>5.4547357544092865</v>
      </c>
      <c r="CH45" s="9"/>
      <c r="CI45" s="23"/>
      <c r="CJ45" s="24"/>
      <c r="CK45" s="32"/>
      <c r="CL45" s="33"/>
      <c r="CM45" s="33"/>
      <c r="CN45" s="34"/>
      <c r="CO45" s="35"/>
      <c r="CP45" s="35"/>
      <c r="CQ45" s="36"/>
      <c r="CR45" s="36"/>
      <c r="CS45" s="36"/>
      <c r="CT45" s="37"/>
      <c r="CU45" s="37"/>
      <c r="CV45" s="37"/>
      <c r="CX45" s="9" t="s">
        <v>31</v>
      </c>
      <c r="CY45" s="23">
        <v>3</v>
      </c>
      <c r="CZ45" s="24" t="s">
        <v>47</v>
      </c>
      <c r="DA45" s="32">
        <v>2158.7205311817852</v>
      </c>
      <c r="DB45" s="33">
        <v>363.01320445116329</v>
      </c>
      <c r="DC45" s="33">
        <v>5837.0130342260099</v>
      </c>
      <c r="DD45" s="34">
        <v>7995.7335654077815</v>
      </c>
      <c r="DE45" s="35">
        <v>403.10508423879787</v>
      </c>
      <c r="DF45" s="35">
        <v>460.62415968494497</v>
      </c>
      <c r="DG45" s="36">
        <v>0.47870000000000001</v>
      </c>
      <c r="DH45" s="36">
        <v>1E-4</v>
      </c>
      <c r="DI45" s="36">
        <v>0.5212</v>
      </c>
      <c r="DJ45" s="37">
        <v>6.3459158154774995</v>
      </c>
      <c r="DK45" s="37">
        <v>23.970497510547833</v>
      </c>
      <c r="DL45" s="37">
        <v>6.3115127159993092</v>
      </c>
    </row>
    <row r="46" spans="1:116" x14ac:dyDescent="0.25">
      <c r="C46" s="64">
        <f>(C42-C20)/C20</f>
        <v>-1</v>
      </c>
      <c r="D46" s="64">
        <f>(D42-D20)/D20</f>
        <v>-1</v>
      </c>
      <c r="E46" s="64"/>
      <c r="F46" s="64"/>
      <c r="G46" s="64">
        <f>(G42-G20)/G20</f>
        <v>-1</v>
      </c>
      <c r="H46" s="64">
        <f>(H42-H20)/H20</f>
        <v>-1</v>
      </c>
      <c r="L46" s="64">
        <f>(L42-C20)/C20</f>
        <v>-0.73197751982697956</v>
      </c>
      <c r="M46" s="64">
        <f>(M42-D20)/D20</f>
        <v>-0.74561688311688312</v>
      </c>
      <c r="N46" s="64"/>
      <c r="O46" s="64"/>
      <c r="P46" s="64">
        <f t="shared" ref="P46:Q49" si="45">(P42-G20)/G20</f>
        <v>1.4240388120957346</v>
      </c>
      <c r="Q46" s="64">
        <f t="shared" si="45"/>
        <v>0.90437970500164488</v>
      </c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47" t="s">
        <v>48</v>
      </c>
      <c r="AM46" s="5"/>
      <c r="AN46" s="5"/>
      <c r="AO46" s="5"/>
      <c r="AP46" s="5" t="s">
        <v>32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B46" s="47" t="s">
        <v>48</v>
      </c>
      <c r="BC46" s="5"/>
      <c r="BD46" s="5"/>
      <c r="BE46" s="5"/>
      <c r="BF46" s="5" t="s">
        <v>32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R46" s="47" t="s">
        <v>48</v>
      </c>
      <c r="BS46" s="5"/>
      <c r="BT46" s="5"/>
      <c r="BU46" s="5"/>
      <c r="BV46" s="5" t="s">
        <v>32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H46" s="47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X46" s="47" t="s">
        <v>48</v>
      </c>
      <c r="CY46" s="5"/>
      <c r="CZ46" s="5"/>
      <c r="DA46" s="5"/>
      <c r="DB46" s="5" t="s">
        <v>32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x14ac:dyDescent="0.25">
      <c r="C47" s="64">
        <f t="shared" ref="C47:G49" si="46">(C43-C21)/C21</f>
        <v>-1</v>
      </c>
      <c r="D47" s="64">
        <f t="shared" si="46"/>
        <v>-1</v>
      </c>
      <c r="E47" s="64"/>
      <c r="F47" s="64"/>
      <c r="G47" s="64">
        <f t="shared" si="46"/>
        <v>-1</v>
      </c>
      <c r="H47" s="64">
        <f t="shared" ref="H47" si="47">(H43-H21)/H21</f>
        <v>-1</v>
      </c>
      <c r="L47" s="64">
        <f t="shared" ref="L47:L49" si="48">(L43-C21)/C21</f>
        <v>-0.72465149536580797</v>
      </c>
      <c r="M47" s="64">
        <f>(M43-D21)/D21</f>
        <v>-0.69021059907834104</v>
      </c>
      <c r="N47" s="64"/>
      <c r="O47" s="64"/>
      <c r="P47" s="64">
        <f t="shared" si="45"/>
        <v>1.3730182601596101</v>
      </c>
      <c r="Q47" s="64">
        <f t="shared" si="45"/>
        <v>0.81957801035438549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x14ac:dyDescent="0.25">
      <c r="C48" s="64">
        <f t="shared" si="46"/>
        <v>-1</v>
      </c>
      <c r="D48" s="64">
        <f t="shared" si="46"/>
        <v>-1</v>
      </c>
      <c r="E48" s="64"/>
      <c r="F48" s="64"/>
      <c r="G48" s="64">
        <f t="shared" si="46"/>
        <v>-1</v>
      </c>
      <c r="H48" s="64">
        <f t="shared" ref="H48" si="49">(H44-H22)/H22</f>
        <v>-1</v>
      </c>
      <c r="L48" s="64">
        <f t="shared" si="48"/>
        <v>-0.76809195478283954</v>
      </c>
      <c r="M48" s="64">
        <f>(M44-D22)/D22</f>
        <v>-0.55167574931880103</v>
      </c>
      <c r="N48" s="64"/>
      <c r="O48" s="64"/>
      <c r="P48" s="64">
        <f t="shared" si="45"/>
        <v>1.2039907120962809</v>
      </c>
      <c r="Q48" s="64">
        <f t="shared" si="45"/>
        <v>0.80829216502336854</v>
      </c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  <c r="AL48" s="4" t="s">
        <v>35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" t="s">
        <v>38</v>
      </c>
      <c r="BB48" s="4" t="s">
        <v>35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7" t="s">
        <v>57</v>
      </c>
      <c r="BR48" s="4" t="s">
        <v>35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 t="s">
        <v>38</v>
      </c>
      <c r="CH48" s="4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X48" s="4" t="s">
        <v>35</v>
      </c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7" t="s">
        <v>38</v>
      </c>
    </row>
    <row r="49" spans="1:116" x14ac:dyDescent="0.25">
      <c r="C49" s="64">
        <f t="shared" si="46"/>
        <v>-1</v>
      </c>
      <c r="D49" s="64">
        <f t="shared" si="46"/>
        <v>-1</v>
      </c>
      <c r="E49" s="64"/>
      <c r="F49" s="64"/>
      <c r="G49" s="64">
        <f t="shared" si="46"/>
        <v>-1</v>
      </c>
      <c r="H49" s="64">
        <f t="shared" ref="H49" si="50">(H45-H23)/H23</f>
        <v>-1</v>
      </c>
      <c r="L49" s="64">
        <f t="shared" si="48"/>
        <v>-0.90285459567599002</v>
      </c>
      <c r="M49" s="64">
        <f>(M45-D23)/D23</f>
        <v>-0.50464669421487607</v>
      </c>
      <c r="N49" s="64"/>
      <c r="O49" s="64"/>
      <c r="P49" s="64">
        <f t="shared" si="45"/>
        <v>1.2580136695753701</v>
      </c>
      <c r="Q49" s="64">
        <f t="shared" si="45"/>
        <v>1.4669283112989158</v>
      </c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  <c r="AL49" s="8"/>
      <c r="AM49" s="9"/>
      <c r="AN49" s="9"/>
      <c r="AO49" s="10" t="s">
        <v>7</v>
      </c>
      <c r="AP49" s="10"/>
      <c r="AQ49" s="10"/>
      <c r="AR49" s="10"/>
      <c r="AS49" s="10"/>
      <c r="AT49" s="10"/>
      <c r="AU49" s="10"/>
      <c r="AV49" s="10"/>
      <c r="AW49" s="11"/>
      <c r="AX49" s="12"/>
      <c r="AY49" s="12" t="s">
        <v>8</v>
      </c>
      <c r="AZ49" s="12"/>
      <c r="BB49" s="8"/>
      <c r="BC49" s="9"/>
      <c r="BD49" s="9"/>
      <c r="BE49" s="10" t="s">
        <v>7</v>
      </c>
      <c r="BF49" s="10"/>
      <c r="BG49" s="10"/>
      <c r="BH49" s="10"/>
      <c r="BI49" s="10"/>
      <c r="BJ49" s="10"/>
      <c r="BK49" s="10"/>
      <c r="BL49" s="10"/>
      <c r="BM49" s="11"/>
      <c r="BN49" s="12"/>
      <c r="BO49" s="12" t="s">
        <v>8</v>
      </c>
      <c r="BP49" s="12"/>
      <c r="BR49" s="8"/>
      <c r="BS49" s="9"/>
      <c r="BT49" s="9"/>
      <c r="BU49" s="10" t="s">
        <v>7</v>
      </c>
      <c r="BV49" s="10"/>
      <c r="BW49" s="10"/>
      <c r="BX49" s="10"/>
      <c r="BY49" s="10"/>
      <c r="BZ49" s="10"/>
      <c r="CA49" s="10"/>
      <c r="CB49" s="10"/>
      <c r="CC49" s="11"/>
      <c r="CD49" s="12"/>
      <c r="CE49" s="12" t="s">
        <v>8</v>
      </c>
      <c r="CF49" s="12"/>
      <c r="CH49" s="8"/>
      <c r="CI49" s="9"/>
      <c r="CJ49" s="9"/>
      <c r="CK49" s="10"/>
      <c r="CL49" s="10"/>
      <c r="CM49" s="10"/>
      <c r="CN49" s="10"/>
      <c r="CO49" s="10"/>
      <c r="CP49" s="10"/>
      <c r="CQ49" s="10"/>
      <c r="CR49" s="10"/>
      <c r="CS49" s="11"/>
      <c r="CT49" s="12"/>
      <c r="CU49" s="12"/>
      <c r="CV49" s="12"/>
      <c r="CX49" s="8"/>
      <c r="CY49" s="9"/>
      <c r="CZ49" s="9"/>
      <c r="DA49" s="10" t="s">
        <v>7</v>
      </c>
      <c r="DB49" s="10"/>
      <c r="DC49" s="10"/>
      <c r="DD49" s="10"/>
      <c r="DE49" s="10"/>
      <c r="DF49" s="10"/>
      <c r="DG49" s="10"/>
      <c r="DH49" s="10"/>
      <c r="DI49" s="11"/>
      <c r="DJ49" s="12"/>
      <c r="DK49" s="12" t="s">
        <v>8</v>
      </c>
      <c r="DL49" s="12"/>
    </row>
    <row r="50" spans="1:11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  <c r="AL50" s="8"/>
      <c r="AM50" s="13"/>
      <c r="AN50" s="14"/>
      <c r="AO50" s="9" t="s">
        <v>36</v>
      </c>
      <c r="AP50" s="15" t="s">
        <v>10</v>
      </c>
      <c r="AQ50" s="15" t="s">
        <v>11</v>
      </c>
      <c r="AR50" s="9"/>
      <c r="AS50" s="15" t="s">
        <v>12</v>
      </c>
      <c r="AT50" s="15" t="s">
        <v>13</v>
      </c>
      <c r="AU50" s="16" t="s">
        <v>14</v>
      </c>
      <c r="AV50" s="17" t="s">
        <v>15</v>
      </c>
      <c r="AW50" s="16" t="s">
        <v>14</v>
      </c>
      <c r="AX50" s="9" t="s">
        <v>16</v>
      </c>
      <c r="AY50" s="13"/>
      <c r="AZ50" s="13"/>
      <c r="BB50" s="8"/>
      <c r="BC50" s="13"/>
      <c r="BD50" s="14"/>
      <c r="BE50" s="9" t="s">
        <v>36</v>
      </c>
      <c r="BF50" s="15" t="s">
        <v>10</v>
      </c>
      <c r="BG50" s="15" t="s">
        <v>11</v>
      </c>
      <c r="BH50" s="9"/>
      <c r="BI50" s="15" t="s">
        <v>12</v>
      </c>
      <c r="BJ50" s="15" t="s">
        <v>13</v>
      </c>
      <c r="BK50" s="16" t="s">
        <v>14</v>
      </c>
      <c r="BL50" s="17" t="s">
        <v>15</v>
      </c>
      <c r="BM50" s="16" t="s">
        <v>14</v>
      </c>
      <c r="BN50" s="9" t="s">
        <v>16</v>
      </c>
      <c r="BO50" s="13"/>
      <c r="BP50" s="13"/>
      <c r="BR50" s="8"/>
      <c r="BS50" s="13"/>
      <c r="BT50" s="14"/>
      <c r="BU50" s="9" t="s">
        <v>36</v>
      </c>
      <c r="BV50" s="15" t="s">
        <v>10</v>
      </c>
      <c r="BW50" s="15" t="s">
        <v>11</v>
      </c>
      <c r="BX50" s="9"/>
      <c r="BY50" s="15" t="s">
        <v>12</v>
      </c>
      <c r="BZ50" s="15" t="s">
        <v>13</v>
      </c>
      <c r="CA50" s="16" t="s">
        <v>14</v>
      </c>
      <c r="CB50" s="17" t="s">
        <v>15</v>
      </c>
      <c r="CC50" s="16" t="s">
        <v>14</v>
      </c>
      <c r="CD50" s="9" t="s">
        <v>16</v>
      </c>
      <c r="CE50" s="13"/>
      <c r="CF50" s="13"/>
      <c r="CH50" s="8"/>
      <c r="CI50" s="13"/>
      <c r="CJ50" s="14"/>
      <c r="CK50" s="9"/>
      <c r="CL50" s="15"/>
      <c r="CM50" s="15"/>
      <c r="CN50" s="9"/>
      <c r="CO50" s="15"/>
      <c r="CP50" s="15"/>
      <c r="CQ50" s="16"/>
      <c r="CR50" s="17"/>
      <c r="CS50" s="16"/>
      <c r="CT50" s="9"/>
      <c r="CU50" s="13"/>
      <c r="CV50" s="13"/>
      <c r="CX50" s="8"/>
      <c r="CY50" s="13"/>
      <c r="CZ50" s="14"/>
      <c r="DA50" s="9" t="s">
        <v>36</v>
      </c>
      <c r="DB50" s="15" t="s">
        <v>10</v>
      </c>
      <c r="DC50" s="15" t="s">
        <v>11</v>
      </c>
      <c r="DD50" s="9"/>
      <c r="DE50" s="15" t="s">
        <v>12</v>
      </c>
      <c r="DF50" s="15" t="s">
        <v>13</v>
      </c>
      <c r="DG50" s="16" t="s">
        <v>14</v>
      </c>
      <c r="DH50" s="17" t="s">
        <v>15</v>
      </c>
      <c r="DI50" s="16" t="s">
        <v>14</v>
      </c>
      <c r="DJ50" s="9" t="s">
        <v>16</v>
      </c>
      <c r="DK50" s="13"/>
      <c r="DL50" s="13"/>
    </row>
    <row r="51" spans="1:11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  <c r="AL51" s="18"/>
      <c r="AM51" s="19" t="s">
        <v>17</v>
      </c>
      <c r="AN51" s="20" t="s">
        <v>18</v>
      </c>
      <c r="AO51" s="19" t="s">
        <v>19</v>
      </c>
      <c r="AP51" s="21" t="s">
        <v>20</v>
      </c>
      <c r="AQ51" s="21" t="s">
        <v>21</v>
      </c>
      <c r="AR51" s="19" t="s">
        <v>12</v>
      </c>
      <c r="AS51" s="21" t="s">
        <v>22</v>
      </c>
      <c r="AT51" s="21" t="s">
        <v>22</v>
      </c>
      <c r="AU51" s="22" t="s">
        <v>23</v>
      </c>
      <c r="AV51" s="22" t="s">
        <v>24</v>
      </c>
      <c r="AW51" s="22" t="s">
        <v>25</v>
      </c>
      <c r="AX51" s="19" t="s">
        <v>26</v>
      </c>
      <c r="AY51" s="19" t="s">
        <v>27</v>
      </c>
      <c r="AZ51" s="19" t="s">
        <v>28</v>
      </c>
      <c r="BB51" s="18"/>
      <c r="BC51" s="19" t="s">
        <v>17</v>
      </c>
      <c r="BD51" s="20" t="s">
        <v>18</v>
      </c>
      <c r="BE51" s="19" t="s">
        <v>19</v>
      </c>
      <c r="BF51" s="21" t="s">
        <v>20</v>
      </c>
      <c r="BG51" s="21" t="s">
        <v>21</v>
      </c>
      <c r="BH51" s="19" t="s">
        <v>12</v>
      </c>
      <c r="BI51" s="21" t="s">
        <v>22</v>
      </c>
      <c r="BJ51" s="21" t="s">
        <v>22</v>
      </c>
      <c r="BK51" s="22" t="s">
        <v>23</v>
      </c>
      <c r="BL51" s="22" t="s">
        <v>24</v>
      </c>
      <c r="BM51" s="22" t="s">
        <v>25</v>
      </c>
      <c r="BN51" s="19" t="s">
        <v>26</v>
      </c>
      <c r="BO51" s="19" t="s">
        <v>27</v>
      </c>
      <c r="BP51" s="19" t="s">
        <v>28</v>
      </c>
      <c r="BR51" s="18"/>
      <c r="BS51" s="19" t="s">
        <v>17</v>
      </c>
      <c r="BT51" s="20" t="s">
        <v>18</v>
      </c>
      <c r="BU51" s="19" t="s">
        <v>19</v>
      </c>
      <c r="BV51" s="21" t="s">
        <v>20</v>
      </c>
      <c r="BW51" s="21" t="s">
        <v>21</v>
      </c>
      <c r="BX51" s="19" t="s">
        <v>12</v>
      </c>
      <c r="BY51" s="21" t="s">
        <v>22</v>
      </c>
      <c r="BZ51" s="21" t="s">
        <v>22</v>
      </c>
      <c r="CA51" s="22" t="s">
        <v>23</v>
      </c>
      <c r="CB51" s="22" t="s">
        <v>24</v>
      </c>
      <c r="CC51" s="22" t="s">
        <v>25</v>
      </c>
      <c r="CD51" s="19" t="s">
        <v>26</v>
      </c>
      <c r="CE51" s="19" t="s">
        <v>27</v>
      </c>
      <c r="CF51" s="19" t="s">
        <v>28</v>
      </c>
      <c r="CH51" s="18"/>
      <c r="CI51" s="19"/>
      <c r="CJ51" s="20"/>
      <c r="CK51" s="19"/>
      <c r="CL51" s="21"/>
      <c r="CM51" s="21"/>
      <c r="CN51" s="19"/>
      <c r="CO51" s="21"/>
      <c r="CP51" s="21"/>
      <c r="CQ51" s="22"/>
      <c r="CR51" s="22"/>
      <c r="CS51" s="22"/>
      <c r="CT51" s="19"/>
      <c r="CU51" s="19"/>
      <c r="CV51" s="19"/>
      <c r="CX51" s="18"/>
      <c r="CY51" s="19" t="s">
        <v>17</v>
      </c>
      <c r="CZ51" s="20" t="s">
        <v>18</v>
      </c>
      <c r="DA51" s="19" t="s">
        <v>19</v>
      </c>
      <c r="DB51" s="21" t="s">
        <v>20</v>
      </c>
      <c r="DC51" s="21" t="s">
        <v>21</v>
      </c>
      <c r="DD51" s="19" t="s">
        <v>12</v>
      </c>
      <c r="DE51" s="21" t="s">
        <v>22</v>
      </c>
      <c r="DF51" s="21" t="s">
        <v>22</v>
      </c>
      <c r="DG51" s="22" t="s">
        <v>23</v>
      </c>
      <c r="DH51" s="22" t="s">
        <v>24</v>
      </c>
      <c r="DI51" s="22" t="s">
        <v>25</v>
      </c>
      <c r="DJ51" s="19" t="s">
        <v>26</v>
      </c>
      <c r="DK51" s="19" t="s">
        <v>27</v>
      </c>
      <c r="DL51" s="19" t="s">
        <v>28</v>
      </c>
    </row>
    <row r="52" spans="1:11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  <c r="AL52" s="9" t="s">
        <v>29</v>
      </c>
      <c r="AM52" s="23">
        <v>0</v>
      </c>
      <c r="AN52" s="50" t="s">
        <v>49</v>
      </c>
      <c r="AO52" s="32">
        <v>0</v>
      </c>
      <c r="AP52" s="33">
        <v>10.507099040405995</v>
      </c>
      <c r="AQ52" s="33">
        <v>156.21531531064949</v>
      </c>
      <c r="AR52" s="34">
        <v>156.21531531064949</v>
      </c>
      <c r="AS52" s="51" t="s">
        <v>30</v>
      </c>
      <c r="AT52" s="51" t="s">
        <v>30</v>
      </c>
      <c r="AU52" s="29" t="s">
        <v>30</v>
      </c>
      <c r="AV52" s="30">
        <v>1</v>
      </c>
      <c r="AW52" s="29" t="s">
        <v>30</v>
      </c>
      <c r="AX52" s="31"/>
      <c r="AY52" s="31"/>
      <c r="AZ52" s="31"/>
      <c r="BB52" s="9" t="s">
        <v>29</v>
      </c>
      <c r="BC52" s="23">
        <v>0</v>
      </c>
      <c r="BD52" s="50" t="s">
        <v>49</v>
      </c>
      <c r="BE52" s="32">
        <v>0</v>
      </c>
      <c r="BF52" s="33">
        <v>14.77529988330804</v>
      </c>
      <c r="BG52" s="33">
        <v>221.29111992600812</v>
      </c>
      <c r="BH52" s="34">
        <v>221.29111992600812</v>
      </c>
      <c r="BI52" s="51" t="s">
        <v>30</v>
      </c>
      <c r="BJ52" s="51" t="s">
        <v>30</v>
      </c>
      <c r="BK52" s="29" t="s">
        <v>30</v>
      </c>
      <c r="BL52" s="30">
        <v>1</v>
      </c>
      <c r="BM52" s="29" t="s">
        <v>30</v>
      </c>
      <c r="BN52" s="31"/>
      <c r="BO52" s="31"/>
      <c r="BP52" s="31"/>
      <c r="BR52" s="9" t="s">
        <v>29</v>
      </c>
      <c r="BS52" s="23">
        <v>0</v>
      </c>
      <c r="BT52" s="50" t="s">
        <v>49</v>
      </c>
      <c r="BU52" s="32">
        <v>0</v>
      </c>
      <c r="BV52" s="33">
        <v>13.53510605517533</v>
      </c>
      <c r="BW52" s="33">
        <v>194.18729550073803</v>
      </c>
      <c r="BX52" s="34">
        <v>194.18729550073803</v>
      </c>
      <c r="BY52" s="51" t="s">
        <v>30</v>
      </c>
      <c r="BZ52" s="51" t="s">
        <v>30</v>
      </c>
      <c r="CA52" s="29" t="s">
        <v>30</v>
      </c>
      <c r="CB52" s="30">
        <v>1</v>
      </c>
      <c r="CC52" s="29" t="s">
        <v>30</v>
      </c>
      <c r="CD52" s="31"/>
      <c r="CE52" s="31"/>
      <c r="CF52" s="31"/>
      <c r="CH52" s="9"/>
      <c r="CI52" s="23"/>
      <c r="CJ52" s="50"/>
      <c r="CK52" s="32"/>
      <c r="CL52" s="33"/>
      <c r="CM52" s="33"/>
      <c r="CN52" s="34"/>
      <c r="CO52" s="51"/>
      <c r="CP52" s="51"/>
      <c r="CQ52" s="29"/>
      <c r="CR52" s="30"/>
      <c r="CS52" s="29"/>
      <c r="CT52" s="31"/>
      <c r="CU52" s="31"/>
      <c r="CV52" s="31"/>
      <c r="CX52" s="9" t="s">
        <v>29</v>
      </c>
      <c r="CY52" s="23">
        <v>0</v>
      </c>
      <c r="CZ52" s="50" t="s">
        <v>49</v>
      </c>
      <c r="DA52" s="32">
        <v>0</v>
      </c>
      <c r="DB52" s="33">
        <v>14.05387686988697</v>
      </c>
      <c r="DC52" s="33">
        <v>201.21899919031148</v>
      </c>
      <c r="DD52" s="34">
        <v>201.21899919031148</v>
      </c>
      <c r="DE52" s="51" t="s">
        <v>30</v>
      </c>
      <c r="DF52" s="51" t="s">
        <v>30</v>
      </c>
      <c r="DG52" s="29" t="s">
        <v>30</v>
      </c>
      <c r="DH52" s="30">
        <v>1</v>
      </c>
      <c r="DI52" s="29" t="s">
        <v>30</v>
      </c>
      <c r="DJ52" s="31"/>
      <c r="DK52" s="31"/>
      <c r="DL52" s="31"/>
    </row>
    <row r="53" spans="1:11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  <c r="AL53" s="9" t="s">
        <v>29</v>
      </c>
      <c r="AM53" s="23">
        <v>1</v>
      </c>
      <c r="AN53" s="24" t="s">
        <v>50</v>
      </c>
      <c r="AO53" s="32">
        <v>1.9092629601315483</v>
      </c>
      <c r="AP53" s="33">
        <v>9.0634860124372718</v>
      </c>
      <c r="AQ53" s="33">
        <v>134.78062989698</v>
      </c>
      <c r="AR53" s="34">
        <v>136.68989285711282</v>
      </c>
      <c r="AS53" s="51">
        <v>19.703381040251433</v>
      </c>
      <c r="AT53" s="51">
        <v>19.525422453536663</v>
      </c>
      <c r="AU53" s="36">
        <v>2.4199999999999999E-2</v>
      </c>
      <c r="AV53" s="36">
        <v>0.39240000000000003</v>
      </c>
      <c r="AW53" s="36">
        <v>0.58340000000000003</v>
      </c>
      <c r="AX53" s="37">
        <v>1.3225586934595837</v>
      </c>
      <c r="AY53" s="37">
        <v>1.4959499672256293</v>
      </c>
      <c r="AZ53" s="37">
        <v>1.4959499672256293</v>
      </c>
      <c r="BB53" s="9" t="s">
        <v>29</v>
      </c>
      <c r="BC53" s="23">
        <v>1</v>
      </c>
      <c r="BD53" s="24" t="s">
        <v>50</v>
      </c>
      <c r="BE53" s="32">
        <v>2.0496693077159631</v>
      </c>
      <c r="BF53" s="33">
        <v>12.545345471896633</v>
      </c>
      <c r="BG53" s="33">
        <v>187.89377589438214</v>
      </c>
      <c r="BH53" s="34">
        <v>189.94344520209899</v>
      </c>
      <c r="BI53" s="51">
        <v>33.457823993211463</v>
      </c>
      <c r="BJ53" s="51">
        <v>31.347674723909137</v>
      </c>
      <c r="BK53" s="36">
        <v>6.3E-3</v>
      </c>
      <c r="BL53" s="36">
        <v>0.39240000000000003</v>
      </c>
      <c r="BM53" s="36">
        <v>0.60129999999999995</v>
      </c>
      <c r="BN53" s="37">
        <v>0.91915300923962107</v>
      </c>
      <c r="BO53" s="37">
        <v>0.96873314432764557</v>
      </c>
      <c r="BP53" s="37">
        <v>0.96873314432764557</v>
      </c>
      <c r="BR53" s="9" t="s">
        <v>29</v>
      </c>
      <c r="BS53" s="23">
        <v>1</v>
      </c>
      <c r="BT53" s="24" t="s">
        <v>50</v>
      </c>
      <c r="BU53" s="32">
        <v>2.0496693077159631</v>
      </c>
      <c r="BV53" s="33">
        <v>11.492327248989636</v>
      </c>
      <c r="BW53" s="33">
        <v>164.88043785918589</v>
      </c>
      <c r="BX53" s="34">
        <v>166.9301071669025</v>
      </c>
      <c r="BY53" s="51">
        <v>29.10919155932784</v>
      </c>
      <c r="BZ53" s="51">
        <v>27.257188333835529</v>
      </c>
      <c r="CA53" s="36">
        <v>6.3E-3</v>
      </c>
      <c r="CB53" s="36">
        <v>0.39240000000000003</v>
      </c>
      <c r="CC53" s="36">
        <v>0.60129999999999995</v>
      </c>
      <c r="CD53" s="37">
        <v>1.0033731021241281</v>
      </c>
      <c r="CE53" s="37">
        <v>1.0453976926709929</v>
      </c>
      <c r="CF53" s="37">
        <v>1.0453976926709929</v>
      </c>
      <c r="CH53" s="9"/>
      <c r="CI53" s="23"/>
      <c r="CJ53" s="24"/>
      <c r="CK53" s="32"/>
      <c r="CL53" s="33"/>
      <c r="CM53" s="33"/>
      <c r="CN53" s="34"/>
      <c r="CO53" s="51"/>
      <c r="CP53" s="51"/>
      <c r="CQ53" s="36"/>
      <c r="CR53" s="36"/>
      <c r="CS53" s="36"/>
      <c r="CT53" s="37"/>
      <c r="CU53" s="37"/>
      <c r="CV53" s="37"/>
      <c r="CX53" s="9" t="s">
        <v>29</v>
      </c>
      <c r="CY53" s="23">
        <v>1</v>
      </c>
      <c r="CZ53" s="24" t="s">
        <v>50</v>
      </c>
      <c r="DA53" s="32">
        <v>2.0496693077159631</v>
      </c>
      <c r="DB53" s="33">
        <v>11.933613666325783</v>
      </c>
      <c r="DC53" s="33">
        <v>170.8539628303605</v>
      </c>
      <c r="DD53" s="34">
        <v>172.90363213807819</v>
      </c>
      <c r="DE53" s="51">
        <v>30.239683831696691</v>
      </c>
      <c r="DF53" s="51">
        <v>28.315367052233285</v>
      </c>
      <c r="DG53" s="36">
        <v>6.6E-3</v>
      </c>
      <c r="DH53" s="36">
        <v>0.39240000000000003</v>
      </c>
      <c r="DI53" s="36">
        <v>0.60099999999999998</v>
      </c>
      <c r="DJ53" s="37">
        <v>0.96670512617176274</v>
      </c>
      <c r="DK53" s="37">
        <v>0.99179496790337307</v>
      </c>
      <c r="DL53" s="37">
        <v>0.99179496790337307</v>
      </c>
    </row>
    <row r="54" spans="1:11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  <c r="AL54" s="9" t="s">
        <v>29</v>
      </c>
      <c r="AM54" s="23">
        <v>2</v>
      </c>
      <c r="AN54" s="24" t="s">
        <v>51</v>
      </c>
      <c r="AO54" s="32">
        <v>17.20208490549933</v>
      </c>
      <c r="AP54" s="33">
        <v>8.7747634068435492</v>
      </c>
      <c r="AQ54" s="33">
        <v>130.49369281424649</v>
      </c>
      <c r="AR54" s="34">
        <v>147.69577771974528</v>
      </c>
      <c r="AS54" s="51">
        <v>8.7304538457101373</v>
      </c>
      <c r="AT54" s="51">
        <v>8.519537590904207</v>
      </c>
      <c r="AU54" s="36">
        <v>0.16289999999999999</v>
      </c>
      <c r="AV54" s="36">
        <v>0.39240000000000003</v>
      </c>
      <c r="AW54" s="36">
        <v>0.44469999999999998</v>
      </c>
      <c r="AX54" s="37">
        <v>9.9299954190310444</v>
      </c>
      <c r="AY54" s="37">
        <v>11.203365717793547</v>
      </c>
      <c r="AZ54" s="37">
        <v>11.203365717793547</v>
      </c>
      <c r="BB54" s="9" t="s">
        <v>29</v>
      </c>
      <c r="BC54" s="23">
        <v>2</v>
      </c>
      <c r="BD54" s="24" t="s">
        <v>51</v>
      </c>
      <c r="BE54" s="32">
        <v>18.467118566583945</v>
      </c>
      <c r="BF54" s="33">
        <v>12.099354589614423</v>
      </c>
      <c r="BG54" s="33">
        <v>181.21430708805727</v>
      </c>
      <c r="BH54" s="34">
        <v>199.68142565463776</v>
      </c>
      <c r="BI54" s="51">
        <v>24.142061371996441</v>
      </c>
      <c r="BJ54" s="51">
        <v>21.609694271370358</v>
      </c>
      <c r="BK54" s="36">
        <v>5.0700000000000002E-2</v>
      </c>
      <c r="BL54" s="36">
        <v>0.39240000000000003</v>
      </c>
      <c r="BM54" s="36">
        <v>0.55689999999999995</v>
      </c>
      <c r="BN54" s="37">
        <v>6.9011569893096398</v>
      </c>
      <c r="BO54" s="37">
        <v>6.9715949533249244</v>
      </c>
      <c r="BP54" s="37">
        <v>6.9715949533249244</v>
      </c>
      <c r="BR54" s="9" t="s">
        <v>29</v>
      </c>
      <c r="BS54" s="23">
        <v>2</v>
      </c>
      <c r="BT54" s="24" t="s">
        <v>51</v>
      </c>
      <c r="BU54" s="32">
        <v>18.467118566583945</v>
      </c>
      <c r="BV54" s="33">
        <v>11.083771487752513</v>
      </c>
      <c r="BW54" s="33">
        <v>159.01906633087603</v>
      </c>
      <c r="BX54" s="34">
        <v>177.48618489745593</v>
      </c>
      <c r="BY54" s="51">
        <v>18.923702451335782</v>
      </c>
      <c r="BZ54" s="51">
        <v>16.701110603282103</v>
      </c>
      <c r="CA54" s="36">
        <v>6.4299999999999996E-2</v>
      </c>
      <c r="CB54" s="36">
        <v>0.39240000000000003</v>
      </c>
      <c r="CC54" s="36">
        <v>0.54330000000000001</v>
      </c>
      <c r="CD54" s="37">
        <v>7.5334957585977911</v>
      </c>
      <c r="CE54" s="37">
        <v>7.7600061218397061</v>
      </c>
      <c r="CF54" s="37">
        <v>7.7600061218397061</v>
      </c>
      <c r="CH54" s="9"/>
      <c r="CI54" s="23"/>
      <c r="CJ54" s="24"/>
      <c r="CK54" s="32"/>
      <c r="CL54" s="33"/>
      <c r="CM54" s="33"/>
      <c r="CN54" s="34"/>
      <c r="CO54" s="51"/>
      <c r="CP54" s="51"/>
      <c r="CQ54" s="36"/>
      <c r="CR54" s="36"/>
      <c r="CS54" s="36"/>
      <c r="CT54" s="37"/>
      <c r="CU54" s="37"/>
      <c r="CV54" s="37"/>
      <c r="CX54" s="9" t="s">
        <v>29</v>
      </c>
      <c r="CY54" s="23">
        <v>2</v>
      </c>
      <c r="CZ54" s="24" t="s">
        <v>51</v>
      </c>
      <c r="DA54" s="32">
        <v>18.467118566583945</v>
      </c>
      <c r="DB54" s="33">
        <v>11.509561025613664</v>
      </c>
      <c r="DC54" s="33">
        <v>164.78095555837095</v>
      </c>
      <c r="DD54" s="34">
        <v>183.24807412495255</v>
      </c>
      <c r="DE54" s="51">
        <v>20.280293178178383</v>
      </c>
      <c r="DF54" s="51">
        <v>17.970925065358927</v>
      </c>
      <c r="DG54" s="36">
        <v>5.2699999999999997E-2</v>
      </c>
      <c r="DH54" s="36">
        <v>0.39240000000000003</v>
      </c>
      <c r="DI54" s="36">
        <v>0.55489999999999995</v>
      </c>
      <c r="DJ54" s="37">
        <v>7.2581863639883206</v>
      </c>
      <c r="DK54" s="37">
        <v>7.3677603296810936</v>
      </c>
      <c r="DL54" s="37">
        <v>7.3677603296810936</v>
      </c>
    </row>
    <row r="55" spans="1:11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  <c r="AL55" s="19" t="s">
        <v>29</v>
      </c>
      <c r="AM55" s="38">
        <v>3</v>
      </c>
      <c r="AN55" s="39" t="s">
        <v>52</v>
      </c>
      <c r="AO55" s="40">
        <v>18.437490350289981</v>
      </c>
      <c r="AP55" s="41">
        <v>8.100170831669411</v>
      </c>
      <c r="AQ55" s="41">
        <v>120.47919964132839</v>
      </c>
      <c r="AR55" s="42">
        <v>138.91668999161848</v>
      </c>
      <c r="AS55" s="52">
        <v>15.601358880377829</v>
      </c>
      <c r="AT55" s="52">
        <v>17.298625319031004</v>
      </c>
      <c r="AU55" s="44">
        <v>9.9500000000000005E-2</v>
      </c>
      <c r="AV55" s="44">
        <v>0.2198</v>
      </c>
      <c r="AW55" s="44">
        <v>0.68069999999999997</v>
      </c>
      <c r="AX55" s="53">
        <v>7.6601746090166793</v>
      </c>
      <c r="AY55" s="53">
        <v>6.8468910872029154</v>
      </c>
      <c r="AZ55" s="53">
        <v>6.8468910872029154</v>
      </c>
      <c r="BB55" s="19" t="s">
        <v>29</v>
      </c>
      <c r="BC55" s="38">
        <v>3</v>
      </c>
      <c r="BD55" s="39" t="s">
        <v>52</v>
      </c>
      <c r="BE55" s="40">
        <v>19.793375177452734</v>
      </c>
      <c r="BF55" s="41">
        <v>11.02999487115812</v>
      </c>
      <c r="BG55" s="41">
        <v>165.19763730836638</v>
      </c>
      <c r="BH55" s="42">
        <v>184.99101248582164</v>
      </c>
      <c r="BI55" s="52">
        <v>34.081759148297245</v>
      </c>
      <c r="BJ55" s="52">
        <v>36.30010744018648</v>
      </c>
      <c r="BK55" s="44">
        <v>2.6599999999999999E-2</v>
      </c>
      <c r="BL55" s="44">
        <v>0.2198</v>
      </c>
      <c r="BM55" s="44">
        <v>0.75360000000000005</v>
      </c>
      <c r="BN55" s="53">
        <v>5.2848499957259101</v>
      </c>
      <c r="BO55" s="53">
        <v>4.5129700076022328</v>
      </c>
      <c r="BP55" s="53">
        <v>4.5129700076022328</v>
      </c>
      <c r="BR55" s="19" t="s">
        <v>29</v>
      </c>
      <c r="BS55" s="38">
        <v>3</v>
      </c>
      <c r="BT55" s="39" t="s">
        <v>52</v>
      </c>
      <c r="BU55" s="40">
        <v>19.793375177452734</v>
      </c>
      <c r="BV55" s="41">
        <v>10.104170578481614</v>
      </c>
      <c r="BW55" s="41">
        <v>144.96417557563018</v>
      </c>
      <c r="BX55" s="42">
        <v>164.75755075308663</v>
      </c>
      <c r="BY55" s="52">
        <v>27.983386469885509</v>
      </c>
      <c r="BZ55" s="52">
        <v>29.429744747651398</v>
      </c>
      <c r="CA55" s="44">
        <v>3.4299999999999997E-2</v>
      </c>
      <c r="CB55" s="44">
        <v>0.2198</v>
      </c>
      <c r="CC55" s="44">
        <v>0.74590000000000001</v>
      </c>
      <c r="CD55" s="53">
        <v>5.7690898916370728</v>
      </c>
      <c r="CE55" s="53">
        <v>4.9320950548523044</v>
      </c>
      <c r="CF55" s="53">
        <v>4.9320950548523044</v>
      </c>
      <c r="CH55" s="19"/>
      <c r="CI55" s="38"/>
      <c r="CJ55" s="39"/>
      <c r="CK55" s="40"/>
      <c r="CL55" s="41"/>
      <c r="CM55" s="41"/>
      <c r="CN55" s="42"/>
      <c r="CO55" s="52"/>
      <c r="CP55" s="52"/>
      <c r="CQ55" s="44"/>
      <c r="CR55" s="44"/>
      <c r="CS55" s="44"/>
      <c r="CT55" s="53"/>
      <c r="CU55" s="53"/>
      <c r="CV55" s="53"/>
      <c r="CX55" s="19" t="s">
        <v>29</v>
      </c>
      <c r="CY55" s="38">
        <v>3</v>
      </c>
      <c r="CZ55" s="39" t="s">
        <v>52</v>
      </c>
      <c r="DA55" s="40">
        <v>19.793375177452734</v>
      </c>
      <c r="DB55" s="41">
        <v>10.492795381715986</v>
      </c>
      <c r="DC55" s="41">
        <v>150.224283313028</v>
      </c>
      <c r="DD55" s="42">
        <v>170.01765849048397</v>
      </c>
      <c r="DE55" s="52">
        <v>29.522394380398563</v>
      </c>
      <c r="DF55" s="52">
        <v>31.201340699827512</v>
      </c>
      <c r="DG55" s="44">
        <v>2.7300000000000001E-2</v>
      </c>
      <c r="DH55" s="44">
        <v>0.2198</v>
      </c>
      <c r="DI55" s="44">
        <v>0.75290000000000001</v>
      </c>
      <c r="DJ55" s="53">
        <v>5.5582483139465753</v>
      </c>
      <c r="DK55" s="53">
        <v>4.6848164201191906</v>
      </c>
      <c r="DL55" s="53">
        <v>4.6848164201191906</v>
      </c>
    </row>
    <row r="56" spans="1:11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  <c r="AL56" s="9" t="s">
        <v>31</v>
      </c>
      <c r="AM56" s="54">
        <v>0</v>
      </c>
      <c r="AN56" s="50" t="s">
        <v>49</v>
      </c>
      <c r="AO56" s="32">
        <v>0</v>
      </c>
      <c r="AP56" s="33">
        <v>10.288604111657744</v>
      </c>
      <c r="AQ56" s="33">
        <v>150.2548487148326</v>
      </c>
      <c r="AR56" s="34">
        <v>150.2548487148326</v>
      </c>
      <c r="AS56" s="51" t="s">
        <v>30</v>
      </c>
      <c r="AT56" s="51" t="s">
        <v>30</v>
      </c>
      <c r="AU56" s="29" t="s">
        <v>30</v>
      </c>
      <c r="AV56" s="30">
        <v>1</v>
      </c>
      <c r="AW56" s="29" t="s">
        <v>30</v>
      </c>
      <c r="AX56" s="31"/>
      <c r="AY56" s="31"/>
      <c r="AZ56" s="31"/>
      <c r="BB56" s="9" t="s">
        <v>31</v>
      </c>
      <c r="BC56" s="54">
        <v>0</v>
      </c>
      <c r="BD56" s="50" t="s">
        <v>49</v>
      </c>
      <c r="BE56" s="32">
        <v>0</v>
      </c>
      <c r="BF56" s="33">
        <v>13.005005522604943</v>
      </c>
      <c r="BG56" s="33">
        <v>187.64913419202563</v>
      </c>
      <c r="BH56" s="34">
        <v>187.64913419202563</v>
      </c>
      <c r="BI56" s="51" t="s">
        <v>30</v>
      </c>
      <c r="BJ56" s="51" t="s">
        <v>30</v>
      </c>
      <c r="BK56" s="29" t="s">
        <v>30</v>
      </c>
      <c r="BL56" s="30">
        <v>1</v>
      </c>
      <c r="BM56" s="29" t="s">
        <v>30</v>
      </c>
      <c r="BN56" s="31"/>
      <c r="BO56" s="31"/>
      <c r="BP56" s="31"/>
      <c r="BR56" s="9" t="s">
        <v>31</v>
      </c>
      <c r="BS56" s="54">
        <v>0</v>
      </c>
      <c r="BT56" s="50" t="s">
        <v>49</v>
      </c>
      <c r="BU56" s="32">
        <v>0</v>
      </c>
      <c r="BV56" s="33">
        <v>11.913404830140916</v>
      </c>
      <c r="BW56" s="33">
        <v>164.74065309099865</v>
      </c>
      <c r="BX56" s="34">
        <v>164.74065309099865</v>
      </c>
      <c r="BY56" s="51" t="s">
        <v>30</v>
      </c>
      <c r="BZ56" s="51" t="s">
        <v>30</v>
      </c>
      <c r="CA56" s="29" t="s">
        <v>30</v>
      </c>
      <c r="CB56" s="30">
        <v>1</v>
      </c>
      <c r="CC56" s="29" t="s">
        <v>30</v>
      </c>
      <c r="CD56" s="31"/>
      <c r="CE56" s="31"/>
      <c r="CF56" s="31"/>
      <c r="CH56" s="9"/>
      <c r="CI56" s="54"/>
      <c r="CJ56" s="50"/>
      <c r="CK56" s="32"/>
      <c r="CL56" s="33"/>
      <c r="CM56" s="33"/>
      <c r="CN56" s="34"/>
      <c r="CO56" s="51"/>
      <c r="CP56" s="51"/>
      <c r="CQ56" s="29"/>
      <c r="CR56" s="30"/>
      <c r="CS56" s="29"/>
      <c r="CT56" s="31"/>
      <c r="CU56" s="31"/>
      <c r="CV56" s="31"/>
      <c r="CX56" s="9" t="s">
        <v>31</v>
      </c>
      <c r="CY56" s="54">
        <v>0</v>
      </c>
      <c r="CZ56" s="50" t="s">
        <v>49</v>
      </c>
      <c r="DA56" s="32">
        <v>0</v>
      </c>
      <c r="DB56" s="33">
        <v>11.608184516853717</v>
      </c>
      <c r="DC56" s="33">
        <v>161.16834846180163</v>
      </c>
      <c r="DD56" s="34">
        <v>161.16834846180163</v>
      </c>
      <c r="DE56" s="51" t="s">
        <v>30</v>
      </c>
      <c r="DF56" s="51" t="s">
        <v>30</v>
      </c>
      <c r="DG56" s="29" t="s">
        <v>30</v>
      </c>
      <c r="DH56" s="30">
        <v>1</v>
      </c>
      <c r="DI56" s="29" t="s">
        <v>30</v>
      </c>
      <c r="DJ56" s="31"/>
      <c r="DK56" s="31"/>
      <c r="DL56" s="31"/>
    </row>
    <row r="57" spans="1:11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  <c r="AL57" s="9" t="s">
        <v>31</v>
      </c>
      <c r="AM57" s="23">
        <v>1</v>
      </c>
      <c r="AN57" s="24" t="s">
        <v>50</v>
      </c>
      <c r="AO57" s="32">
        <v>1.7963087282797017</v>
      </c>
      <c r="AP57" s="33">
        <v>8.8851231554255889</v>
      </c>
      <c r="AQ57" s="33">
        <v>129.75858571291283</v>
      </c>
      <c r="AR57" s="34">
        <v>131.55489444119243</v>
      </c>
      <c r="AS57" s="51">
        <v>19.234800425405648</v>
      </c>
      <c r="AT57" s="51">
        <v>18.699954273640174</v>
      </c>
      <c r="AU57" s="36">
        <v>3.5000000000000001E-3</v>
      </c>
      <c r="AV57" s="36">
        <v>0.9516</v>
      </c>
      <c r="AW57" s="36">
        <v>4.4900000000000002E-2</v>
      </c>
      <c r="AX57" s="37">
        <v>1.2798953347412345</v>
      </c>
      <c r="AY57" s="37">
        <v>1.4276965085448319</v>
      </c>
      <c r="AZ57" s="37">
        <v>1.4276965085448319</v>
      </c>
      <c r="BB57" s="9" t="s">
        <v>31</v>
      </c>
      <c r="BC57" s="23">
        <v>1</v>
      </c>
      <c r="BD57" s="24" t="s">
        <v>50</v>
      </c>
      <c r="BE57" s="32">
        <v>1.8665457137445756</v>
      </c>
      <c r="BF57" s="33">
        <v>11.229329233117257</v>
      </c>
      <c r="BG57" s="33">
        <v>162.02519199217235</v>
      </c>
      <c r="BH57" s="34">
        <v>163.89173770591623</v>
      </c>
      <c r="BI57" s="51">
        <v>31.165800170856286</v>
      </c>
      <c r="BJ57" s="51">
        <v>23.7573964861094</v>
      </c>
      <c r="BK57" s="36">
        <v>1E-4</v>
      </c>
      <c r="BL57" s="36">
        <v>0.99280000000000002</v>
      </c>
      <c r="BM57" s="36">
        <v>7.1000000000000004E-3</v>
      </c>
      <c r="BN57" s="37">
        <v>1.0511745439159448</v>
      </c>
      <c r="BO57" s="37">
        <v>0.99356495117474231</v>
      </c>
      <c r="BP57" s="37">
        <v>0.99356495117474231</v>
      </c>
      <c r="BR57" s="9" t="s">
        <v>31</v>
      </c>
      <c r="BS57" s="23">
        <v>1</v>
      </c>
      <c r="BT57" s="24" t="s">
        <v>50</v>
      </c>
      <c r="BU57" s="32">
        <v>1.8665457137445756</v>
      </c>
      <c r="BV57" s="33">
        <v>10.286773419091853</v>
      </c>
      <c r="BW57" s="33">
        <v>142.24496635946997</v>
      </c>
      <c r="BX57" s="34">
        <v>144.11151207321427</v>
      </c>
      <c r="BY57" s="51">
        <v>27.085543186492014</v>
      </c>
      <c r="BZ57" s="51">
        <v>20.629141017784377</v>
      </c>
      <c r="CA57" s="36">
        <v>1E-4</v>
      </c>
      <c r="CB57" s="36">
        <v>0.99280000000000002</v>
      </c>
      <c r="CC57" s="36">
        <v>7.1000000000000004E-3</v>
      </c>
      <c r="CD57" s="37">
        <v>1.1474914974995993</v>
      </c>
      <c r="CE57" s="37">
        <v>1.0689650211337536</v>
      </c>
      <c r="CF57" s="37">
        <v>1.0689650211337536</v>
      </c>
      <c r="CH57" s="9"/>
      <c r="CI57" s="23"/>
      <c r="CJ57" s="24"/>
      <c r="CK57" s="32"/>
      <c r="CL57" s="33"/>
      <c r="CM57" s="33"/>
      <c r="CN57" s="34"/>
      <c r="CO57" s="51"/>
      <c r="CP57" s="51"/>
      <c r="CQ57" s="36"/>
      <c r="CR57" s="36"/>
      <c r="CS57" s="36"/>
      <c r="CT57" s="37"/>
      <c r="CU57" s="37"/>
      <c r="CV57" s="37"/>
      <c r="CX57" s="9" t="s">
        <v>31</v>
      </c>
      <c r="CY57" s="23">
        <v>1</v>
      </c>
      <c r="CZ57" s="24" t="s">
        <v>50</v>
      </c>
      <c r="DA57" s="32">
        <v>1.8665457137445756</v>
      </c>
      <c r="DB57" s="33">
        <v>10.023225720800415</v>
      </c>
      <c r="DC57" s="33">
        <v>139.16184146619088</v>
      </c>
      <c r="DD57" s="34">
        <v>141.0283871799362</v>
      </c>
      <c r="DE57" s="51">
        <v>25.198554823416799</v>
      </c>
      <c r="DF57" s="51">
        <v>20.139961281865425</v>
      </c>
      <c r="DG57" s="36">
        <v>1E-4</v>
      </c>
      <c r="DH57" s="36">
        <v>0.99280000000000002</v>
      </c>
      <c r="DI57" s="36">
        <v>7.1000000000000004E-3</v>
      </c>
      <c r="DJ57" s="37">
        <v>1.1776619798523797</v>
      </c>
      <c r="DK57" s="37">
        <v>1.1215571615635911</v>
      </c>
      <c r="DL57" s="37">
        <v>1.1215571615635911</v>
      </c>
    </row>
    <row r="58" spans="1:11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  <c r="AL58" s="9" t="s">
        <v>31</v>
      </c>
      <c r="AM58" s="23">
        <v>2</v>
      </c>
      <c r="AN58" s="8" t="s">
        <v>51</v>
      </c>
      <c r="AO58" s="32">
        <v>16.184389424402504</v>
      </c>
      <c r="AP58" s="33">
        <v>8.604426964179245</v>
      </c>
      <c r="AQ58" s="33">
        <v>125.65933311252846</v>
      </c>
      <c r="AR58" s="34">
        <v>141.84372253693098</v>
      </c>
      <c r="AS58" s="51">
        <v>9.0716274582737846</v>
      </c>
      <c r="AT58" s="51">
        <v>8.4111261779016218</v>
      </c>
      <c r="AU58" s="36">
        <v>1.17E-2</v>
      </c>
      <c r="AV58" s="36">
        <v>0.9516</v>
      </c>
      <c r="AW58" s="36">
        <v>3.6700000000000003E-2</v>
      </c>
      <c r="AX58" s="37">
        <v>9.6096716717913573</v>
      </c>
      <c r="AY58" s="37">
        <v>10.017202073914738</v>
      </c>
      <c r="AZ58" s="37">
        <v>10.017202073914738</v>
      </c>
      <c r="BB58" s="9" t="s">
        <v>31</v>
      </c>
      <c r="BC58" s="23">
        <v>2</v>
      </c>
      <c r="BD58" s="8" t="s">
        <v>51</v>
      </c>
      <c r="BE58" s="32">
        <v>16.817210891482127</v>
      </c>
      <c r="BF58" s="33">
        <v>10.874193975220063</v>
      </c>
      <c r="BG58" s="33">
        <v>156.90040355220125</v>
      </c>
      <c r="BH58" s="34">
        <v>173.71761444368045</v>
      </c>
      <c r="BI58" s="51">
        <v>22.58641288726206</v>
      </c>
      <c r="BJ58" s="51">
        <v>13.931519748345181</v>
      </c>
      <c r="BK58" s="36">
        <v>5.9999999999999995E-4</v>
      </c>
      <c r="BL58" s="36">
        <v>0.99280000000000002</v>
      </c>
      <c r="BM58" s="36">
        <v>6.6E-3</v>
      </c>
      <c r="BN58" s="37">
        <v>7.8923971066900265</v>
      </c>
      <c r="BO58" s="37">
        <v>6.702079965091218</v>
      </c>
      <c r="BP58" s="37">
        <v>6.702079965091218</v>
      </c>
      <c r="BR58" s="9" t="s">
        <v>31</v>
      </c>
      <c r="BS58" s="23">
        <v>2</v>
      </c>
      <c r="BT58" s="8" t="s">
        <v>51</v>
      </c>
      <c r="BU58" s="32">
        <v>16.817210891482127</v>
      </c>
      <c r="BV58" s="33">
        <v>9.9614471368819562</v>
      </c>
      <c r="BW58" s="33">
        <v>137.74582901316444</v>
      </c>
      <c r="BX58" s="34">
        <v>154.56303990464559</v>
      </c>
      <c r="BY58" s="51">
        <v>17.690104506024934</v>
      </c>
      <c r="BZ58" s="51">
        <v>10.177613186353057</v>
      </c>
      <c r="CA58" s="36">
        <v>5.9999999999999995E-4</v>
      </c>
      <c r="CB58" s="36">
        <v>0.99280000000000002</v>
      </c>
      <c r="CC58" s="36">
        <v>6.6E-3</v>
      </c>
      <c r="CD58" s="37">
        <v>8.6155611617813079</v>
      </c>
      <c r="CE58" s="37">
        <v>7.2595043108156885</v>
      </c>
      <c r="CF58" s="37">
        <v>7.2595043108156885</v>
      </c>
      <c r="CH58" s="9"/>
      <c r="CI58" s="23"/>
      <c r="CJ58" s="8"/>
      <c r="CK58" s="32"/>
      <c r="CL58" s="33"/>
      <c r="CM58" s="33"/>
      <c r="CN58" s="34"/>
      <c r="CO58" s="51"/>
      <c r="CP58" s="51"/>
      <c r="CQ58" s="36"/>
      <c r="CR58" s="36"/>
      <c r="CS58" s="36"/>
      <c r="CT58" s="37"/>
      <c r="CU58" s="37"/>
      <c r="CV58" s="37"/>
      <c r="CX58" s="9" t="s">
        <v>31</v>
      </c>
      <c r="CY58" s="23">
        <v>2</v>
      </c>
      <c r="CZ58" s="8" t="s">
        <v>51</v>
      </c>
      <c r="DA58" s="32">
        <v>16.817210891482127</v>
      </c>
      <c r="DB58" s="33">
        <v>9.7062339615886692</v>
      </c>
      <c r="DC58" s="33">
        <v>134.7605400670696</v>
      </c>
      <c r="DD58" s="34">
        <v>151.57775095854981</v>
      </c>
      <c r="DE58" s="51">
        <v>15.425718470334679</v>
      </c>
      <c r="DF58" s="51">
        <v>9.5905975032518143</v>
      </c>
      <c r="DG58" s="36">
        <v>6.9999999999999999E-4</v>
      </c>
      <c r="DH58" s="36">
        <v>0.99280000000000002</v>
      </c>
      <c r="DI58" s="36">
        <v>6.4999999999999997E-3</v>
      </c>
      <c r="DJ58" s="37">
        <v>8.8420862702913716</v>
      </c>
      <c r="DK58" s="37">
        <v>7.5978186621544435</v>
      </c>
      <c r="DL58" s="37">
        <v>7.5978186621544435</v>
      </c>
    </row>
    <row r="59" spans="1:11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  <c r="AL59" s="9" t="s">
        <v>31</v>
      </c>
      <c r="AM59" s="23">
        <v>3</v>
      </c>
      <c r="AN59" s="8" t="s">
        <v>52</v>
      </c>
      <c r="AO59" s="32">
        <v>17.346706836818655</v>
      </c>
      <c r="AP59" s="33">
        <v>7.949419375510594</v>
      </c>
      <c r="AQ59" s="33">
        <v>116.09367061170076</v>
      </c>
      <c r="AR59" s="34">
        <v>133.4403774485198</v>
      </c>
      <c r="AS59" s="51">
        <v>15.759627240052978</v>
      </c>
      <c r="AT59" s="51">
        <v>16.814471266312808</v>
      </c>
      <c r="AU59" s="36">
        <v>8.8000000000000005E-3</v>
      </c>
      <c r="AV59" s="36">
        <v>0.93979999999999997</v>
      </c>
      <c r="AW59" s="36">
        <v>5.1400000000000001E-2</v>
      </c>
      <c r="AX59" s="37">
        <v>7.4157062367764333</v>
      </c>
      <c r="AY59" s="55">
        <v>6.2056684295371589</v>
      </c>
      <c r="AZ59" s="55">
        <v>6.2056684295371589</v>
      </c>
      <c r="BB59" s="9" t="s">
        <v>31</v>
      </c>
      <c r="BC59" s="23">
        <v>3</v>
      </c>
      <c r="BD59" s="8" t="s">
        <v>52</v>
      </c>
      <c r="BE59" s="32">
        <v>18.024975765078228</v>
      </c>
      <c r="BF59" s="33">
        <v>10.045292423405046</v>
      </c>
      <c r="BG59" s="33">
        <v>144.93891783671751</v>
      </c>
      <c r="BH59" s="34">
        <v>162.96389360179751</v>
      </c>
      <c r="BI59" s="51">
        <v>32.278585302851695</v>
      </c>
      <c r="BJ59" s="51">
        <v>24.685240590228119</v>
      </c>
      <c r="BK59" s="36">
        <v>2.9999999999999997E-4</v>
      </c>
      <c r="BL59" s="36">
        <v>0.99109999999999998</v>
      </c>
      <c r="BM59" s="36">
        <v>8.6E-3</v>
      </c>
      <c r="BN59" s="37">
        <v>6.0901091291419238</v>
      </c>
      <c r="BO59" s="55">
        <v>4.6687951106884116</v>
      </c>
      <c r="BP59" s="55">
        <v>4.6687951106884116</v>
      </c>
      <c r="BR59" s="9" t="s">
        <v>31</v>
      </c>
      <c r="BS59" s="23">
        <v>3</v>
      </c>
      <c r="BT59" s="8" t="s">
        <v>52</v>
      </c>
      <c r="BU59" s="32">
        <v>18.024975765078228</v>
      </c>
      <c r="BV59" s="33">
        <v>9.2021210655518946</v>
      </c>
      <c r="BW59" s="33">
        <v>127.24464285433096</v>
      </c>
      <c r="BX59" s="34">
        <v>145.26961861941157</v>
      </c>
      <c r="BY59" s="51">
        <v>26.439599673708237</v>
      </c>
      <c r="BZ59" s="51">
        <v>19.471034471587075</v>
      </c>
      <c r="CA59" s="36">
        <v>5.0000000000000001E-4</v>
      </c>
      <c r="CB59" s="36">
        <v>0.99109999999999998</v>
      </c>
      <c r="CC59" s="36">
        <v>8.3999999999999995E-3</v>
      </c>
      <c r="CD59" s="37">
        <v>6.6481332572027805</v>
      </c>
      <c r="CE59" s="55">
        <v>4.9223153966111708</v>
      </c>
      <c r="CF59" s="55">
        <v>4.9223153966111708</v>
      </c>
      <c r="CH59" s="9"/>
      <c r="CI59" s="23"/>
      <c r="CJ59" s="8"/>
      <c r="CK59" s="32"/>
      <c r="CL59" s="33"/>
      <c r="CM59" s="33"/>
      <c r="CN59" s="34"/>
      <c r="CO59" s="51"/>
      <c r="CP59" s="51"/>
      <c r="CQ59" s="36"/>
      <c r="CR59" s="36"/>
      <c r="CS59" s="36"/>
      <c r="CT59" s="37"/>
      <c r="CU59" s="55"/>
      <c r="CV59" s="55"/>
      <c r="CX59" s="9" t="s">
        <v>31</v>
      </c>
      <c r="CY59" s="23">
        <v>3</v>
      </c>
      <c r="CZ59" s="8" t="s">
        <v>52</v>
      </c>
      <c r="DA59" s="32">
        <v>18.024975765078228</v>
      </c>
      <c r="DB59" s="33">
        <v>8.9663488742388111</v>
      </c>
      <c r="DC59" s="33">
        <v>124.48731831593166</v>
      </c>
      <c r="DD59" s="34">
        <v>142.51229408101227</v>
      </c>
      <c r="DE59" s="51">
        <v>24.139461853300418</v>
      </c>
      <c r="DF59" s="51">
        <v>18.656054380789357</v>
      </c>
      <c r="DG59" s="36">
        <v>4.0000000000000002E-4</v>
      </c>
      <c r="DH59" s="36">
        <v>0.99109999999999998</v>
      </c>
      <c r="DI59" s="36">
        <v>8.5000000000000006E-3</v>
      </c>
      <c r="DJ59" s="37">
        <v>6.8228982432976011</v>
      </c>
      <c r="DK59" s="55">
        <v>5.2051836428964657</v>
      </c>
      <c r="DL59" s="55">
        <v>5.2051836428964657</v>
      </c>
    </row>
    <row r="60" spans="1:11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L60" s="47" t="s">
        <v>48</v>
      </c>
      <c r="AM60" s="5"/>
      <c r="AN60" s="5"/>
      <c r="AO60" s="5"/>
      <c r="AP60" s="5" t="s">
        <v>32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B60" s="47" t="s">
        <v>48</v>
      </c>
      <c r="BC60" s="5"/>
      <c r="BD60" s="5"/>
      <c r="BE60" s="5"/>
      <c r="BF60" s="5" t="s">
        <v>32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R60" s="47" t="s">
        <v>48</v>
      </c>
      <c r="BS60" s="5"/>
      <c r="BT60" s="5"/>
      <c r="BU60" s="5"/>
      <c r="BV60" s="5" t="s">
        <v>32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H60" s="47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X60" s="47" t="s">
        <v>48</v>
      </c>
      <c r="CY60" s="5"/>
      <c r="CZ60" s="5"/>
      <c r="DA60" s="5"/>
      <c r="DB60" s="5" t="s">
        <v>32</v>
      </c>
      <c r="DC60" s="5"/>
      <c r="DD60" s="5"/>
      <c r="DE60" s="5"/>
      <c r="DF60" s="5"/>
      <c r="DG60" s="5"/>
      <c r="DH60" s="5"/>
      <c r="DI60" s="5"/>
      <c r="DJ60" s="5"/>
      <c r="DK60" s="5"/>
      <c r="DL60" s="5"/>
    </row>
  </sheetData>
  <mergeCells count="30">
    <mergeCell ref="A30:H30"/>
    <mergeCell ref="J30:Q30"/>
    <mergeCell ref="A40:H40"/>
    <mergeCell ref="J40:Q40"/>
    <mergeCell ref="A4:A5"/>
    <mergeCell ref="B4:B5"/>
    <mergeCell ref="J4:J5"/>
    <mergeCell ref="G4:G5"/>
    <mergeCell ref="K4:K5"/>
    <mergeCell ref="H4:H5"/>
    <mergeCell ref="A28:A29"/>
    <mergeCell ref="B28:B29"/>
    <mergeCell ref="G28:G29"/>
    <mergeCell ref="J28:J29"/>
    <mergeCell ref="H28:H29"/>
    <mergeCell ref="C28:F28"/>
    <mergeCell ref="C4:F4"/>
    <mergeCell ref="L4:O4"/>
    <mergeCell ref="Q4:Q5"/>
    <mergeCell ref="Q28:Q29"/>
    <mergeCell ref="K28:K29"/>
    <mergeCell ref="P28:P29"/>
    <mergeCell ref="P4:P5"/>
    <mergeCell ref="A6:H6"/>
    <mergeCell ref="J6:Q6"/>
    <mergeCell ref="A12:H12"/>
    <mergeCell ref="J12:Q12"/>
    <mergeCell ref="A18:H18"/>
    <mergeCell ref="J18:Q18"/>
    <mergeCell ref="L28:O28"/>
  </mergeCells>
  <conditionalFormatting sqref="T30:T45">
    <cfRule type="colorScale" priority="22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R8:T23">
    <cfRule type="colorScale" priority="2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36:G39">
    <cfRule type="colorScale" priority="8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U30:U45">
    <cfRule type="colorScale" priority="13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U8:U23">
    <cfRule type="colorScale" priority="1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60"/>
  <sheetViews>
    <sheetView showGridLines="0" zoomScale="80" zoomScaleNormal="80" workbookViewId="0"/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116" x14ac:dyDescent="0.25">
      <c r="A1" s="1" t="s">
        <v>59</v>
      </c>
      <c r="B1" s="1" t="s">
        <v>60</v>
      </c>
      <c r="J1" s="1" t="s">
        <v>59</v>
      </c>
      <c r="K1" s="1" t="s">
        <v>60</v>
      </c>
    </row>
    <row r="2" spans="1:116" x14ac:dyDescent="0.25">
      <c r="A2" s="65">
        <v>2015</v>
      </c>
      <c r="B2" s="65">
        <v>75</v>
      </c>
      <c r="J2" s="65">
        <v>2016</v>
      </c>
      <c r="K2" s="65">
        <f>$B$2</f>
        <v>75</v>
      </c>
      <c r="V2" t="s">
        <v>56</v>
      </c>
      <c r="AL2" t="s">
        <v>55</v>
      </c>
      <c r="BB2" t="s">
        <v>62</v>
      </c>
      <c r="BR2" t="s">
        <v>65</v>
      </c>
      <c r="CH2" t="s">
        <v>68</v>
      </c>
      <c r="CX2" t="s">
        <v>69</v>
      </c>
    </row>
    <row r="3" spans="1:11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  <c r="AL3" s="4" t="s">
        <v>37</v>
      </c>
      <c r="AM3" s="5"/>
      <c r="AN3" s="5"/>
      <c r="AO3" s="5"/>
      <c r="AP3" s="5"/>
      <c r="AQ3" s="5"/>
      <c r="AR3" s="5"/>
      <c r="AS3" s="5"/>
      <c r="AT3" s="5"/>
      <c r="AU3" s="6" t="s">
        <v>6</v>
      </c>
      <c r="AV3" s="5"/>
      <c r="AW3" s="5"/>
      <c r="AX3" s="5"/>
      <c r="AY3" s="5"/>
      <c r="AZ3" s="7" t="s">
        <v>38</v>
      </c>
      <c r="BB3" s="4" t="s">
        <v>37</v>
      </c>
      <c r="BC3" s="5"/>
      <c r="BD3" s="5"/>
      <c r="BE3" s="5"/>
      <c r="BF3" s="5"/>
      <c r="BG3" s="5"/>
      <c r="BH3" s="5"/>
      <c r="BI3" s="5"/>
      <c r="BJ3" s="5"/>
      <c r="BK3" s="6" t="s">
        <v>6</v>
      </c>
      <c r="BL3" s="5"/>
      <c r="BM3" s="5"/>
      <c r="BN3" s="5"/>
      <c r="BO3" s="5"/>
      <c r="BP3" s="7" t="s">
        <v>57</v>
      </c>
      <c r="BR3" s="4" t="s">
        <v>37</v>
      </c>
      <c r="BS3" s="5"/>
      <c r="BT3" s="5"/>
      <c r="BU3" s="5"/>
      <c r="BV3" s="5"/>
      <c r="BW3" s="5"/>
      <c r="BX3" s="5"/>
      <c r="BY3" s="5"/>
      <c r="BZ3" s="5"/>
      <c r="CA3" s="6" t="s">
        <v>6</v>
      </c>
      <c r="CB3" s="5"/>
      <c r="CC3" s="5"/>
      <c r="CD3" s="5"/>
      <c r="CE3" s="5"/>
      <c r="CF3" s="7" t="s">
        <v>38</v>
      </c>
      <c r="CH3" s="4"/>
      <c r="CI3" s="5"/>
      <c r="CJ3" s="5"/>
      <c r="CK3" s="5"/>
      <c r="CL3" s="5"/>
      <c r="CM3" s="5"/>
      <c r="CN3" s="5"/>
      <c r="CO3" s="5"/>
      <c r="CP3" s="5"/>
      <c r="CQ3" s="6"/>
      <c r="CR3" s="5"/>
      <c r="CS3" s="5"/>
      <c r="CT3" s="5"/>
      <c r="CU3" s="5"/>
      <c r="CV3" s="7"/>
      <c r="CX3" s="4" t="s">
        <v>37</v>
      </c>
      <c r="CY3" s="5"/>
      <c r="CZ3" s="5"/>
      <c r="DA3" s="5"/>
      <c r="DB3" s="5"/>
      <c r="DC3" s="5"/>
      <c r="DD3" s="5"/>
      <c r="DE3" s="5"/>
      <c r="DF3" s="5"/>
      <c r="DG3" s="6" t="s">
        <v>6</v>
      </c>
      <c r="DH3" s="5"/>
      <c r="DI3" s="5"/>
      <c r="DJ3" s="5"/>
      <c r="DK3" s="5"/>
      <c r="DL3" s="7" t="s">
        <v>38</v>
      </c>
    </row>
    <row r="4" spans="1:116" ht="15" customHeight="1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 t="s">
        <v>0</v>
      </c>
      <c r="K4" s="160" t="s">
        <v>1</v>
      </c>
      <c r="L4" s="134" t="s">
        <v>3</v>
      </c>
      <c r="M4" s="134"/>
      <c r="N4" s="134"/>
      <c r="O4" s="134"/>
      <c r="P4" s="159" t="s">
        <v>70</v>
      </c>
      <c r="Q4" s="159" t="s">
        <v>72</v>
      </c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  <c r="AL4" s="8"/>
      <c r="AM4" s="9"/>
      <c r="AN4" s="9"/>
      <c r="AO4" s="10" t="s">
        <v>7</v>
      </c>
      <c r="AP4" s="10"/>
      <c r="AQ4" s="10"/>
      <c r="AR4" s="10"/>
      <c r="AS4" s="10"/>
      <c r="AT4" s="10"/>
      <c r="AU4" s="10"/>
      <c r="AV4" s="10"/>
      <c r="AW4" s="11"/>
      <c r="AX4" s="12"/>
      <c r="AY4" s="12" t="s">
        <v>8</v>
      </c>
      <c r="AZ4" s="12"/>
      <c r="BB4" s="8"/>
      <c r="BC4" s="9"/>
      <c r="BD4" s="9"/>
      <c r="BE4" s="10" t="s">
        <v>7</v>
      </c>
      <c r="BF4" s="10"/>
      <c r="BG4" s="10"/>
      <c r="BH4" s="10"/>
      <c r="BI4" s="10"/>
      <c r="BJ4" s="10"/>
      <c r="BK4" s="10"/>
      <c r="BL4" s="10"/>
      <c r="BM4" s="11"/>
      <c r="BN4" s="12"/>
      <c r="BO4" s="12" t="s">
        <v>8</v>
      </c>
      <c r="BP4" s="12"/>
      <c r="BR4" s="8"/>
      <c r="BS4" s="9"/>
      <c r="BT4" s="9"/>
      <c r="BU4" s="10" t="s">
        <v>7</v>
      </c>
      <c r="BV4" s="10"/>
      <c r="BW4" s="10"/>
      <c r="BX4" s="10"/>
      <c r="BY4" s="10"/>
      <c r="BZ4" s="10"/>
      <c r="CA4" s="10"/>
      <c r="CB4" s="10"/>
      <c r="CC4" s="11"/>
      <c r="CD4" s="12"/>
      <c r="CE4" s="12" t="s">
        <v>8</v>
      </c>
      <c r="CF4" s="12"/>
      <c r="CH4" s="8"/>
      <c r="CI4" s="9"/>
      <c r="CJ4" s="9"/>
      <c r="CK4" s="10"/>
      <c r="CL4" s="10"/>
      <c r="CM4" s="10"/>
      <c r="CN4" s="10"/>
      <c r="CO4" s="10"/>
      <c r="CP4" s="10"/>
      <c r="CQ4" s="10"/>
      <c r="CR4" s="10"/>
      <c r="CS4" s="11"/>
      <c r="CT4" s="12"/>
      <c r="CU4" s="12"/>
      <c r="CV4" s="12"/>
      <c r="CX4" s="8"/>
      <c r="CY4" s="9"/>
      <c r="CZ4" s="9"/>
      <c r="DA4" s="10" t="s">
        <v>7</v>
      </c>
      <c r="DB4" s="10"/>
      <c r="DC4" s="10"/>
      <c r="DD4" s="10"/>
      <c r="DE4" s="10"/>
      <c r="DF4" s="10"/>
      <c r="DG4" s="10"/>
      <c r="DH4" s="10"/>
      <c r="DI4" s="11"/>
      <c r="DJ4" s="12"/>
      <c r="DK4" s="12" t="s">
        <v>8</v>
      </c>
      <c r="DL4" s="12"/>
    </row>
    <row r="5" spans="1:116" ht="15" customHeight="1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 t="s">
        <v>2</v>
      </c>
      <c r="M5" s="57" t="s">
        <v>63</v>
      </c>
      <c r="N5" s="57" t="s">
        <v>85</v>
      </c>
      <c r="O5" s="57" t="s">
        <v>86</v>
      </c>
      <c r="P5" s="159"/>
      <c r="Q5" s="159"/>
      <c r="R5" s="63" t="s">
        <v>53</v>
      </c>
      <c r="S5" s="63" t="s">
        <v>54</v>
      </c>
      <c r="T5" s="66" t="s">
        <v>71</v>
      </c>
      <c r="U5" s="66" t="s">
        <v>73</v>
      </c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  <c r="AL5" s="8"/>
      <c r="AM5" s="13"/>
      <c r="AN5" s="14"/>
      <c r="AO5" s="9" t="s">
        <v>9</v>
      </c>
      <c r="AP5" s="15" t="s">
        <v>10</v>
      </c>
      <c r="AQ5" s="15" t="s">
        <v>11</v>
      </c>
      <c r="AR5" s="9"/>
      <c r="AS5" s="15" t="s">
        <v>12</v>
      </c>
      <c r="AT5" s="15" t="s">
        <v>13</v>
      </c>
      <c r="AU5" s="16" t="s">
        <v>14</v>
      </c>
      <c r="AV5" s="17" t="s">
        <v>15</v>
      </c>
      <c r="AW5" s="16" t="s">
        <v>14</v>
      </c>
      <c r="AX5" s="9" t="s">
        <v>16</v>
      </c>
      <c r="AY5" s="13"/>
      <c r="AZ5" s="13"/>
      <c r="BB5" s="8"/>
      <c r="BC5" s="13"/>
      <c r="BD5" s="14"/>
      <c r="BE5" s="9" t="s">
        <v>9</v>
      </c>
      <c r="BF5" s="15" t="s">
        <v>10</v>
      </c>
      <c r="BG5" s="15" t="s">
        <v>11</v>
      </c>
      <c r="BH5" s="9"/>
      <c r="BI5" s="15" t="s">
        <v>12</v>
      </c>
      <c r="BJ5" s="15" t="s">
        <v>13</v>
      </c>
      <c r="BK5" s="16" t="s">
        <v>14</v>
      </c>
      <c r="BL5" s="17" t="s">
        <v>15</v>
      </c>
      <c r="BM5" s="16" t="s">
        <v>14</v>
      </c>
      <c r="BN5" s="9" t="s">
        <v>16</v>
      </c>
      <c r="BO5" s="13"/>
      <c r="BP5" s="13"/>
      <c r="BR5" s="8"/>
      <c r="BS5" s="13"/>
      <c r="BT5" s="14"/>
      <c r="BU5" s="9" t="s">
        <v>9</v>
      </c>
      <c r="BV5" s="15" t="s">
        <v>10</v>
      </c>
      <c r="BW5" s="15" t="s">
        <v>11</v>
      </c>
      <c r="BX5" s="9"/>
      <c r="BY5" s="15" t="s">
        <v>12</v>
      </c>
      <c r="BZ5" s="15" t="s">
        <v>13</v>
      </c>
      <c r="CA5" s="16" t="s">
        <v>14</v>
      </c>
      <c r="CB5" s="17" t="s">
        <v>15</v>
      </c>
      <c r="CC5" s="16" t="s">
        <v>14</v>
      </c>
      <c r="CD5" s="9" t="s">
        <v>16</v>
      </c>
      <c r="CE5" s="13"/>
      <c r="CF5" s="13"/>
      <c r="CH5" s="8"/>
      <c r="CI5" s="13"/>
      <c r="CJ5" s="14"/>
      <c r="CK5" s="9"/>
      <c r="CL5" s="15"/>
      <c r="CM5" s="15"/>
      <c r="CN5" s="9"/>
      <c r="CO5" s="15"/>
      <c r="CP5" s="15"/>
      <c r="CQ5" s="16"/>
      <c r="CR5" s="17"/>
      <c r="CS5" s="16"/>
      <c r="CT5" s="9"/>
      <c r="CU5" s="13"/>
      <c r="CV5" s="13"/>
      <c r="CX5" s="8"/>
      <c r="CY5" s="13"/>
      <c r="CZ5" s="14"/>
      <c r="DA5" s="9" t="s">
        <v>9</v>
      </c>
      <c r="DB5" s="15" t="s">
        <v>10</v>
      </c>
      <c r="DC5" s="15" t="s">
        <v>11</v>
      </c>
      <c r="DD5" s="9"/>
      <c r="DE5" s="15" t="s">
        <v>12</v>
      </c>
      <c r="DF5" s="15" t="s">
        <v>13</v>
      </c>
      <c r="DG5" s="16" t="s">
        <v>14</v>
      </c>
      <c r="DH5" s="17" t="s">
        <v>15</v>
      </c>
      <c r="DI5" s="16" t="s">
        <v>14</v>
      </c>
      <c r="DJ5" s="9" t="s">
        <v>16</v>
      </c>
      <c r="DK5" s="13"/>
      <c r="DL5" s="13"/>
    </row>
    <row r="6" spans="1:11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 t="s">
        <v>4</v>
      </c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  <c r="AL6" s="18"/>
      <c r="AM6" s="19" t="s">
        <v>17</v>
      </c>
      <c r="AN6" s="20" t="s">
        <v>18</v>
      </c>
      <c r="AO6" s="19" t="s">
        <v>19</v>
      </c>
      <c r="AP6" s="21" t="s">
        <v>20</v>
      </c>
      <c r="AQ6" s="21" t="s">
        <v>21</v>
      </c>
      <c r="AR6" s="19" t="s">
        <v>12</v>
      </c>
      <c r="AS6" s="21" t="s">
        <v>22</v>
      </c>
      <c r="AT6" s="21" t="s">
        <v>22</v>
      </c>
      <c r="AU6" s="22" t="s">
        <v>23</v>
      </c>
      <c r="AV6" s="22" t="s">
        <v>24</v>
      </c>
      <c r="AW6" s="22" t="s">
        <v>25</v>
      </c>
      <c r="AX6" s="19" t="s">
        <v>26</v>
      </c>
      <c r="AY6" s="19" t="s">
        <v>27</v>
      </c>
      <c r="AZ6" s="19" t="s">
        <v>28</v>
      </c>
      <c r="BB6" s="18"/>
      <c r="BC6" s="19" t="s">
        <v>17</v>
      </c>
      <c r="BD6" s="20" t="s">
        <v>18</v>
      </c>
      <c r="BE6" s="19" t="s">
        <v>19</v>
      </c>
      <c r="BF6" s="21" t="s">
        <v>20</v>
      </c>
      <c r="BG6" s="21" t="s">
        <v>21</v>
      </c>
      <c r="BH6" s="19" t="s">
        <v>12</v>
      </c>
      <c r="BI6" s="21" t="s">
        <v>22</v>
      </c>
      <c r="BJ6" s="21" t="s">
        <v>22</v>
      </c>
      <c r="BK6" s="22" t="s">
        <v>23</v>
      </c>
      <c r="BL6" s="22" t="s">
        <v>24</v>
      </c>
      <c r="BM6" s="22" t="s">
        <v>25</v>
      </c>
      <c r="BN6" s="19" t="s">
        <v>26</v>
      </c>
      <c r="BO6" s="19" t="s">
        <v>27</v>
      </c>
      <c r="BP6" s="19" t="s">
        <v>28</v>
      </c>
      <c r="BR6" s="18"/>
      <c r="BS6" s="19" t="s">
        <v>17</v>
      </c>
      <c r="BT6" s="20" t="s">
        <v>18</v>
      </c>
      <c r="BU6" s="19" t="s">
        <v>19</v>
      </c>
      <c r="BV6" s="21" t="s">
        <v>20</v>
      </c>
      <c r="BW6" s="21" t="s">
        <v>21</v>
      </c>
      <c r="BX6" s="19" t="s">
        <v>12</v>
      </c>
      <c r="BY6" s="21" t="s">
        <v>22</v>
      </c>
      <c r="BZ6" s="21" t="s">
        <v>22</v>
      </c>
      <c r="CA6" s="22" t="s">
        <v>23</v>
      </c>
      <c r="CB6" s="22" t="s">
        <v>24</v>
      </c>
      <c r="CC6" s="22" t="s">
        <v>25</v>
      </c>
      <c r="CD6" s="19" t="s">
        <v>26</v>
      </c>
      <c r="CE6" s="19" t="s">
        <v>27</v>
      </c>
      <c r="CF6" s="19" t="s">
        <v>28</v>
      </c>
      <c r="CH6" s="18"/>
      <c r="CI6" s="19"/>
      <c r="CJ6" s="20"/>
      <c r="CK6" s="19"/>
      <c r="CL6" s="21"/>
      <c r="CM6" s="21"/>
      <c r="CN6" s="19"/>
      <c r="CO6" s="21"/>
      <c r="CP6" s="21"/>
      <c r="CQ6" s="22"/>
      <c r="CR6" s="22"/>
      <c r="CS6" s="22"/>
      <c r="CT6" s="19"/>
      <c r="CU6" s="19"/>
      <c r="CV6" s="19"/>
      <c r="CX6" s="18"/>
      <c r="CY6" s="19" t="s">
        <v>17</v>
      </c>
      <c r="CZ6" s="20" t="s">
        <v>18</v>
      </c>
      <c r="DA6" s="19" t="s">
        <v>19</v>
      </c>
      <c r="DB6" s="21" t="s">
        <v>20</v>
      </c>
      <c r="DC6" s="21" t="s">
        <v>21</v>
      </c>
      <c r="DD6" s="19" t="s">
        <v>12</v>
      </c>
      <c r="DE6" s="21" t="s">
        <v>22</v>
      </c>
      <c r="DF6" s="21" t="s">
        <v>22</v>
      </c>
      <c r="DG6" s="22" t="s">
        <v>23</v>
      </c>
      <c r="DH6" s="22" t="s">
        <v>24</v>
      </c>
      <c r="DI6" s="22" t="s">
        <v>25</v>
      </c>
      <c r="DJ6" s="19" t="s">
        <v>26</v>
      </c>
      <c r="DK6" s="19" t="s">
        <v>27</v>
      </c>
      <c r="DL6" s="19" t="s">
        <v>28</v>
      </c>
    </row>
    <row r="7" spans="1:116" x14ac:dyDescent="0.25">
      <c r="A7" s="114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H11" si="0">AF7</f>
        <v>1</v>
      </c>
      <c r="F7" s="58" t="str">
        <f t="shared" si="0"/>
        <v>NA</v>
      </c>
      <c r="G7" s="68" t="s">
        <v>30</v>
      </c>
      <c r="H7" s="68" t="s">
        <v>30</v>
      </c>
      <c r="J7" s="114">
        <v>0</v>
      </c>
      <c r="K7" s="3">
        <v>0.8</v>
      </c>
      <c r="L7" s="61" t="str">
        <f>AS7</f>
        <v>NA</v>
      </c>
      <c r="M7" s="58" t="str">
        <f>AU7</f>
        <v>NA</v>
      </c>
      <c r="N7" s="58">
        <f t="shared" ref="N7:Q11" si="1">AV7</f>
        <v>1</v>
      </c>
      <c r="O7" s="58" t="str">
        <f t="shared" si="1"/>
        <v>NA</v>
      </c>
      <c r="P7" s="68" t="s">
        <v>30</v>
      </c>
      <c r="Q7" s="68" t="s">
        <v>30</v>
      </c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11019.62032413256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  <c r="AL7" s="9" t="s">
        <v>29</v>
      </c>
      <c r="AM7" s="23">
        <v>0</v>
      </c>
      <c r="AN7" s="24" t="s">
        <v>39</v>
      </c>
      <c r="AO7" s="25">
        <v>2174.6362389405977</v>
      </c>
      <c r="AP7" s="26">
        <v>624.6719580377719</v>
      </c>
      <c r="AQ7" s="26">
        <v>9829.1954635444527</v>
      </c>
      <c r="AR7" s="27">
        <v>12003.831702485129</v>
      </c>
      <c r="AS7" s="28" t="s">
        <v>30</v>
      </c>
      <c r="AT7" s="28" t="s">
        <v>30</v>
      </c>
      <c r="AU7" s="29" t="s">
        <v>30</v>
      </c>
      <c r="AV7" s="30">
        <v>1</v>
      </c>
      <c r="AW7" s="29" t="s">
        <v>30</v>
      </c>
      <c r="AX7" s="31"/>
      <c r="AY7" s="31"/>
      <c r="AZ7" s="31"/>
      <c r="BB7" s="9" t="s">
        <v>29</v>
      </c>
      <c r="BC7" s="23">
        <v>0</v>
      </c>
      <c r="BD7" s="24" t="s">
        <v>39</v>
      </c>
      <c r="BE7" s="25">
        <v>2447.8429069122321</v>
      </c>
      <c r="BF7" s="26">
        <v>344.21520869898757</v>
      </c>
      <c r="BG7" s="26">
        <v>5800.697313130885</v>
      </c>
      <c r="BH7" s="27">
        <v>8248.5402200430144</v>
      </c>
      <c r="BI7" s="28" t="s">
        <v>30</v>
      </c>
      <c r="BJ7" s="28" t="s">
        <v>30</v>
      </c>
      <c r="BK7" s="29" t="s">
        <v>30</v>
      </c>
      <c r="BL7" s="30">
        <v>1</v>
      </c>
      <c r="BM7" s="29" t="s">
        <v>30</v>
      </c>
      <c r="BN7" s="31"/>
      <c r="BO7" s="31"/>
      <c r="BP7" s="31"/>
      <c r="BR7" s="9" t="s">
        <v>29</v>
      </c>
      <c r="BS7" s="23">
        <v>0</v>
      </c>
      <c r="BT7" s="24" t="s">
        <v>39</v>
      </c>
      <c r="BU7" s="25">
        <v>2447.8429069122321</v>
      </c>
      <c r="BV7" s="26">
        <v>321.32361166364217</v>
      </c>
      <c r="BW7" s="26">
        <v>5342.5452585319763</v>
      </c>
      <c r="BX7" s="27">
        <v>7790.3881654440938</v>
      </c>
      <c r="BY7" s="28" t="s">
        <v>30</v>
      </c>
      <c r="BZ7" s="28" t="s">
        <v>30</v>
      </c>
      <c r="CA7" s="29" t="s">
        <v>30</v>
      </c>
      <c r="CB7" s="30">
        <v>1</v>
      </c>
      <c r="CC7" s="29" t="s">
        <v>30</v>
      </c>
      <c r="CD7" s="31"/>
      <c r="CE7" s="31"/>
      <c r="CF7" s="31"/>
      <c r="CH7" s="9"/>
      <c r="CI7" s="23"/>
      <c r="CJ7" s="24"/>
      <c r="CK7" s="25"/>
      <c r="CL7" s="26"/>
      <c r="CM7" s="26"/>
      <c r="CN7" s="27"/>
      <c r="CO7" s="28"/>
      <c r="CP7" s="28"/>
      <c r="CQ7" s="29"/>
      <c r="CR7" s="30"/>
      <c r="CS7" s="29"/>
      <c r="CT7" s="31"/>
      <c r="CU7" s="31"/>
      <c r="CV7" s="31"/>
      <c r="CX7" s="9" t="s">
        <v>29</v>
      </c>
      <c r="CY7" s="23">
        <v>0</v>
      </c>
      <c r="CZ7" s="24" t="s">
        <v>39</v>
      </c>
      <c r="DA7" s="25">
        <v>2442.5368950206766</v>
      </c>
      <c r="DB7" s="26">
        <v>252.2806965642844</v>
      </c>
      <c r="DC7" s="26">
        <v>4209.1452027759469</v>
      </c>
      <c r="DD7" s="27">
        <v>6651.6820977965872</v>
      </c>
      <c r="DE7" s="28" t="s">
        <v>30</v>
      </c>
      <c r="DF7" s="28" t="s">
        <v>30</v>
      </c>
      <c r="DG7" s="29" t="s">
        <v>30</v>
      </c>
      <c r="DH7" s="30">
        <v>1</v>
      </c>
      <c r="DI7" s="29" t="s">
        <v>30</v>
      </c>
      <c r="DJ7" s="31"/>
      <c r="DK7" s="31"/>
      <c r="DL7" s="31"/>
    </row>
    <row r="8" spans="1:116" x14ac:dyDescent="0.25">
      <c r="A8" s="114">
        <v>1</v>
      </c>
      <c r="B8" s="3">
        <v>0.9</v>
      </c>
      <c r="C8" s="61">
        <f t="shared" ref="C8:C11" si="2">AC8</f>
        <v>795.93320690989026</v>
      </c>
      <c r="D8" s="58">
        <f t="shared" ref="D8:D11" si="3">AE8</f>
        <v>0.04</v>
      </c>
      <c r="E8" s="58">
        <f t="shared" si="0"/>
        <v>0.88139999999999996</v>
      </c>
      <c r="F8" s="58">
        <f t="shared" si="0"/>
        <v>7.8600000000000003E-2</v>
      </c>
      <c r="G8" s="68">
        <f t="shared" si="0"/>
        <v>6.4229369305808763</v>
      </c>
      <c r="H8" s="68">
        <f t="shared" si="0"/>
        <v>12.2101762538281</v>
      </c>
      <c r="J8" s="114">
        <v>1</v>
      </c>
      <c r="K8" s="3">
        <v>0.9</v>
      </c>
      <c r="L8" s="61">
        <f>AS8</f>
        <v>692.64461371683467</v>
      </c>
      <c r="M8" s="58">
        <f>AU8</f>
        <v>4.2999999999999997E-2</v>
      </c>
      <c r="N8" s="58">
        <f t="shared" si="1"/>
        <v>0.88139999999999996</v>
      </c>
      <c r="O8" s="58">
        <f t="shared" si="1"/>
        <v>7.5600000000000001E-2</v>
      </c>
      <c r="P8" s="68">
        <f>AX8</f>
        <v>7.1597359528432527</v>
      </c>
      <c r="Q8" s="68">
        <f>AY8</f>
        <v>13.392833428401666</v>
      </c>
      <c r="R8" s="64">
        <f t="shared" ref="R8:S11" si="4">(L8-C8)/C8</f>
        <v>-0.12977042834292649</v>
      </c>
      <c r="S8" s="64">
        <f t="shared" si="4"/>
        <v>7.4999999999999886E-2</v>
      </c>
      <c r="T8" s="64">
        <f t="shared" ref="T8:U11" si="5">(P8-G8)/G8</f>
        <v>0.11471372523593219</v>
      </c>
      <c r="U8" s="64">
        <f t="shared" si="5"/>
        <v>9.6858321287768626E-2</v>
      </c>
      <c r="V8" s="9" t="s">
        <v>29</v>
      </c>
      <c r="W8" s="23">
        <v>1</v>
      </c>
      <c r="X8" s="24" t="s">
        <v>40</v>
      </c>
      <c r="Y8" s="32">
        <v>2407.2779081421359</v>
      </c>
      <c r="Z8" s="33">
        <v>648.13965185922382</v>
      </c>
      <c r="AA8" s="33">
        <v>10452.557771909977</v>
      </c>
      <c r="AB8" s="34">
        <v>12859.835680052147</v>
      </c>
      <c r="AC8" s="35">
        <v>795.93320690989026</v>
      </c>
      <c r="AD8" s="35">
        <v>334.42088302099546</v>
      </c>
      <c r="AE8" s="36">
        <v>0.04</v>
      </c>
      <c r="AF8" s="36">
        <v>0.88139999999999996</v>
      </c>
      <c r="AG8" s="36">
        <v>7.8600000000000003E-2</v>
      </c>
      <c r="AH8" s="37">
        <v>6.4229369305808763</v>
      </c>
      <c r="AI8" s="37">
        <v>12.2101762538281</v>
      </c>
      <c r="AJ8" s="37">
        <v>6.5704991718755537</v>
      </c>
      <c r="AL8" s="9" t="s">
        <v>29</v>
      </c>
      <c r="AM8" s="23">
        <v>1</v>
      </c>
      <c r="AN8" s="24" t="s">
        <v>40</v>
      </c>
      <c r="AO8" s="32">
        <v>2407.1142543805827</v>
      </c>
      <c r="AP8" s="33">
        <v>592.20176402905793</v>
      </c>
      <c r="AQ8" s="33">
        <v>9326.7679885996313</v>
      </c>
      <c r="AR8" s="34">
        <v>11733.882242980286</v>
      </c>
      <c r="AS8" s="35">
        <v>692.64461371683467</v>
      </c>
      <c r="AT8" s="35">
        <v>269.94945950484362</v>
      </c>
      <c r="AU8" s="36">
        <v>4.2999999999999997E-2</v>
      </c>
      <c r="AV8" s="36">
        <v>0.88139999999999996</v>
      </c>
      <c r="AW8" s="36">
        <v>7.5600000000000001E-2</v>
      </c>
      <c r="AX8" s="37">
        <v>7.1597359528432527</v>
      </c>
      <c r="AY8" s="37">
        <v>13.392833428401666</v>
      </c>
      <c r="AZ8" s="37">
        <v>6.8310079067914939</v>
      </c>
      <c r="BB8" s="9" t="s">
        <v>29</v>
      </c>
      <c r="BC8" s="23">
        <v>1</v>
      </c>
      <c r="BD8" s="24" t="s">
        <v>40</v>
      </c>
      <c r="BE8" s="32">
        <v>2470.140206398125</v>
      </c>
      <c r="BF8" s="33">
        <v>342.26180605373492</v>
      </c>
      <c r="BG8" s="33">
        <v>5769.7248066182756</v>
      </c>
      <c r="BH8" s="34">
        <v>8239.865013016286</v>
      </c>
      <c r="BI8" s="35">
        <v>-44.958429434782552</v>
      </c>
      <c r="BJ8" s="35">
        <v>8.675207026728458</v>
      </c>
      <c r="BK8" s="36">
        <v>1.17E-2</v>
      </c>
      <c r="BL8" s="36">
        <v>0.97729999999999995</v>
      </c>
      <c r="BM8" s="36">
        <v>1.0999999999999999E-2</v>
      </c>
      <c r="BN8" s="37">
        <v>11.414594702265758</v>
      </c>
      <c r="BO8" s="37">
        <v>37.2383914489902</v>
      </c>
      <c r="BP8" s="37">
        <v>12.095073119225384</v>
      </c>
      <c r="BR8" s="9" t="s">
        <v>29</v>
      </c>
      <c r="BS8" s="23">
        <v>1</v>
      </c>
      <c r="BT8" s="24" t="s">
        <v>40</v>
      </c>
      <c r="BU8" s="32">
        <v>2470.0086001228037</v>
      </c>
      <c r="BV8" s="33">
        <v>319.53601889429848</v>
      </c>
      <c r="BW8" s="33">
        <v>5314.3452514339406</v>
      </c>
      <c r="BX8" s="34">
        <v>7784.3538515566106</v>
      </c>
      <c r="BY8" s="35">
        <v>-74.766602683031863</v>
      </c>
      <c r="BZ8" s="35">
        <v>6.0343138874832221</v>
      </c>
      <c r="CA8" s="36">
        <v>1.18E-2</v>
      </c>
      <c r="CB8" s="36">
        <v>0.97729999999999995</v>
      </c>
      <c r="CC8" s="36">
        <v>1.09E-2</v>
      </c>
      <c r="CD8" s="37">
        <v>12.399744276605949</v>
      </c>
      <c r="CE8" s="37">
        <v>38.858417219223355</v>
      </c>
      <c r="CF8" s="37">
        <v>11.13486842837111</v>
      </c>
      <c r="CH8" s="9"/>
      <c r="CI8" s="23"/>
      <c r="CJ8" s="24"/>
      <c r="CK8" s="32"/>
      <c r="CL8" s="33"/>
      <c r="CM8" s="33"/>
      <c r="CN8" s="34"/>
      <c r="CO8" s="35"/>
      <c r="CP8" s="35"/>
      <c r="CQ8" s="36"/>
      <c r="CR8" s="36"/>
      <c r="CS8" s="36"/>
      <c r="CT8" s="37"/>
      <c r="CU8" s="37"/>
      <c r="CV8" s="37"/>
      <c r="CX8" s="9" t="s">
        <v>29</v>
      </c>
      <c r="CY8" s="23">
        <v>1</v>
      </c>
      <c r="CZ8" s="24" t="s">
        <v>40</v>
      </c>
      <c r="DA8" s="32">
        <v>2455.7451286251098</v>
      </c>
      <c r="DB8" s="33">
        <v>251.23356148707407</v>
      </c>
      <c r="DC8" s="33">
        <v>4193.2164470858133</v>
      </c>
      <c r="DD8" s="34">
        <v>6648.9615757108731</v>
      </c>
      <c r="DE8" s="35">
        <v>-28.301581062101096</v>
      </c>
      <c r="DF8" s="35">
        <v>2.7205220857140375</v>
      </c>
      <c r="DG8" s="36">
        <v>9.9000000000000008E-3</v>
      </c>
      <c r="DH8" s="36">
        <v>0.97919999999999996</v>
      </c>
      <c r="DI8" s="36">
        <v>1.09E-2</v>
      </c>
      <c r="DJ8" s="37">
        <v>12.61368651656789</v>
      </c>
      <c r="DK8" s="37">
        <v>28.457704127184055</v>
      </c>
      <c r="DL8" s="37">
        <v>4.3100356554117081</v>
      </c>
    </row>
    <row r="9" spans="1:116" x14ac:dyDescent="0.25">
      <c r="A9" s="114">
        <v>2</v>
      </c>
      <c r="B9" s="3">
        <v>0.92</v>
      </c>
      <c r="C9" s="61">
        <f t="shared" si="2"/>
        <v>727.39557207058851</v>
      </c>
      <c r="D9" s="58">
        <f t="shared" si="3"/>
        <v>3.7499999999999999E-2</v>
      </c>
      <c r="E9" s="58">
        <f t="shared" si="0"/>
        <v>0.8427</v>
      </c>
      <c r="F9" s="58">
        <f t="shared" si="0"/>
        <v>0.1198</v>
      </c>
      <c r="G9" s="68">
        <f t="shared" si="0"/>
        <v>5.9552568081460073</v>
      </c>
      <c r="H9" s="68">
        <f t="shared" si="0"/>
        <v>9.1932545928725098</v>
      </c>
      <c r="J9" s="114">
        <v>2</v>
      </c>
      <c r="K9" s="3">
        <v>0.92</v>
      </c>
      <c r="L9" s="61">
        <f>AS9</f>
        <v>636.75208980198386</v>
      </c>
      <c r="M9" s="58">
        <f>AU9</f>
        <v>4.1500000000000002E-2</v>
      </c>
      <c r="N9" s="58">
        <f t="shared" si="1"/>
        <v>0.8427</v>
      </c>
      <c r="O9" s="58">
        <f t="shared" si="1"/>
        <v>0.1158</v>
      </c>
      <c r="P9" s="68">
        <f t="shared" si="1"/>
        <v>6.6334352308940572</v>
      </c>
      <c r="Q9" s="68">
        <f t="shared" si="1"/>
        <v>10.035701421639777</v>
      </c>
      <c r="R9" s="64">
        <f t="shared" si="4"/>
        <v>-0.12461373941359154</v>
      </c>
      <c r="S9" s="64">
        <f t="shared" si="4"/>
        <v>0.10666666666666677</v>
      </c>
      <c r="T9" s="64">
        <f t="shared" si="5"/>
        <v>0.11387895511414235</v>
      </c>
      <c r="U9" s="64">
        <f t="shared" si="5"/>
        <v>9.1637495759163731E-2</v>
      </c>
      <c r="V9" s="9" t="s">
        <v>29</v>
      </c>
      <c r="W9" s="23">
        <v>2</v>
      </c>
      <c r="X9" s="24" t="s">
        <v>41</v>
      </c>
      <c r="Y9" s="32">
        <v>2427.9368487205052</v>
      </c>
      <c r="Z9" s="33">
        <v>641.82614993693176</v>
      </c>
      <c r="AA9" s="33">
        <v>10354.144190265686</v>
      </c>
      <c r="AB9" s="34">
        <v>12782.081038986249</v>
      </c>
      <c r="AC9" s="35">
        <v>727.39557207058851</v>
      </c>
      <c r="AD9" s="35">
        <v>412.17552408689335</v>
      </c>
      <c r="AE9" s="36">
        <v>3.7499999999999999E-2</v>
      </c>
      <c r="AF9" s="36">
        <v>0.8427</v>
      </c>
      <c r="AG9" s="36">
        <v>0.1198</v>
      </c>
      <c r="AH9" s="37">
        <v>5.9552568081460073</v>
      </c>
      <c r="AI9" s="37">
        <v>9.1932545928725098</v>
      </c>
      <c r="AJ9" s="37">
        <v>4.786758343036678</v>
      </c>
      <c r="AL9" s="9" t="s">
        <v>29</v>
      </c>
      <c r="AM9" s="23">
        <v>2</v>
      </c>
      <c r="AN9" s="24" t="s">
        <v>41</v>
      </c>
      <c r="AO9" s="32">
        <v>2427.8732565429855</v>
      </c>
      <c r="AP9" s="33">
        <v>586.4961096593961</v>
      </c>
      <c r="AQ9" s="33">
        <v>9238.5369943685782</v>
      </c>
      <c r="AR9" s="34">
        <v>11666.410250911653</v>
      </c>
      <c r="AS9" s="35">
        <v>636.75208980198386</v>
      </c>
      <c r="AT9" s="35">
        <v>337.42145157347659</v>
      </c>
      <c r="AU9" s="36">
        <v>4.1500000000000002E-2</v>
      </c>
      <c r="AV9" s="36">
        <v>0.8427</v>
      </c>
      <c r="AW9" s="36">
        <v>0.1158</v>
      </c>
      <c r="AX9" s="37">
        <v>6.6334352308940572</v>
      </c>
      <c r="AY9" s="37">
        <v>10.035701421639777</v>
      </c>
      <c r="AZ9" s="37">
        <v>4.9736286844579807</v>
      </c>
      <c r="BB9" s="9" t="s">
        <v>29</v>
      </c>
      <c r="BC9" s="23">
        <v>2</v>
      </c>
      <c r="BD9" s="24" t="s">
        <v>41</v>
      </c>
      <c r="BE9" s="32">
        <v>2472.7225573544088</v>
      </c>
      <c r="BF9" s="33">
        <v>341.89839138138495</v>
      </c>
      <c r="BG9" s="33">
        <v>5763.4263410752792</v>
      </c>
      <c r="BH9" s="34">
        <v>8236.1488984295738</v>
      </c>
      <c r="BI9" s="35">
        <v>14.086574067553324</v>
      </c>
      <c r="BJ9" s="35">
        <v>12.391321613440596</v>
      </c>
      <c r="BK9" s="36">
        <v>1.2500000000000001E-2</v>
      </c>
      <c r="BL9" s="36">
        <v>0.97150000000000003</v>
      </c>
      <c r="BM9" s="36">
        <v>1.6E-2</v>
      </c>
      <c r="BN9" s="37">
        <v>10.738719126945016</v>
      </c>
      <c r="BO9" s="37">
        <v>23.442699405702175</v>
      </c>
      <c r="BP9" s="37">
        <v>9.0461722073214794</v>
      </c>
      <c r="BR9" s="9" t="s">
        <v>29</v>
      </c>
      <c r="BS9" s="23">
        <v>2</v>
      </c>
      <c r="BT9" s="24" t="s">
        <v>41</v>
      </c>
      <c r="BU9" s="32">
        <v>2472.5834614169034</v>
      </c>
      <c r="BV9" s="33">
        <v>319.22915758656944</v>
      </c>
      <c r="BW9" s="33">
        <v>5309.1352372366882</v>
      </c>
      <c r="BX9" s="34">
        <v>7781.7186986534671</v>
      </c>
      <c r="BY9" s="35">
        <v>-37.290584231459299</v>
      </c>
      <c r="BZ9" s="35">
        <v>8.6694667906267568</v>
      </c>
      <c r="CA9" s="36">
        <v>1.2999999999999999E-2</v>
      </c>
      <c r="CB9" s="36">
        <v>0.97150000000000003</v>
      </c>
      <c r="CC9" s="36">
        <v>1.55E-2</v>
      </c>
      <c r="CD9" s="37">
        <v>11.81241201490055</v>
      </c>
      <c r="CE9" s="37">
        <v>24.437884285886398</v>
      </c>
      <c r="CF9" s="37">
        <v>9.0822454316785297</v>
      </c>
      <c r="CH9" s="9"/>
      <c r="CI9" s="23"/>
      <c r="CJ9" s="24"/>
      <c r="CK9" s="32"/>
      <c r="CL9" s="33"/>
      <c r="CM9" s="33"/>
      <c r="CN9" s="34"/>
      <c r="CO9" s="35"/>
      <c r="CP9" s="35"/>
      <c r="CQ9" s="36"/>
      <c r="CR9" s="36"/>
      <c r="CS9" s="36"/>
      <c r="CT9" s="37"/>
      <c r="CU9" s="37"/>
      <c r="CV9" s="37"/>
      <c r="CX9" s="9" t="s">
        <v>29</v>
      </c>
      <c r="CY9" s="23">
        <v>2</v>
      </c>
      <c r="CZ9" s="24" t="s">
        <v>41</v>
      </c>
      <c r="DA9" s="32">
        <v>2457.9727762618486</v>
      </c>
      <c r="DB9" s="33">
        <v>251.04578001315608</v>
      </c>
      <c r="DC9" s="33">
        <v>4190.0660187623798</v>
      </c>
      <c r="DD9" s="34">
        <v>6648.0387950241748</v>
      </c>
      <c r="DE9" s="35">
        <v>-5.3398184114553668</v>
      </c>
      <c r="DF9" s="35">
        <v>3.6433027724124258</v>
      </c>
      <c r="DG9" s="36">
        <v>1.0500000000000001E-2</v>
      </c>
      <c r="DH9" s="36">
        <v>0.97529999999999994</v>
      </c>
      <c r="DI9" s="36">
        <v>1.4200000000000001E-2</v>
      </c>
      <c r="DJ9" s="37">
        <v>12.49953385681685</v>
      </c>
      <c r="DK9" s="37">
        <v>20.959083915633883</v>
      </c>
      <c r="DL9" s="37">
        <v>9.0225303414546936</v>
      </c>
    </row>
    <row r="10" spans="1:116" x14ac:dyDescent="0.25">
      <c r="A10" s="114">
        <v>3</v>
      </c>
      <c r="B10" s="3">
        <v>0.95</v>
      </c>
      <c r="C10" s="61">
        <f t="shared" si="2"/>
        <v>551.24502259892813</v>
      </c>
      <c r="D10" s="58">
        <f t="shared" si="3"/>
        <v>5.8500000000000003E-2</v>
      </c>
      <c r="E10" s="58">
        <f t="shared" si="0"/>
        <v>0.71020000000000005</v>
      </c>
      <c r="F10" s="58">
        <f t="shared" si="0"/>
        <v>0.23130000000000001</v>
      </c>
      <c r="G10" s="68">
        <f t="shared" si="0"/>
        <v>5.9884356394045488</v>
      </c>
      <c r="H10" s="68">
        <f t="shared" si="0"/>
        <v>8.968518633450838</v>
      </c>
      <c r="J10" s="114">
        <v>3</v>
      </c>
      <c r="K10" s="3">
        <v>0.95</v>
      </c>
      <c r="L10" s="61">
        <f>AS10</f>
        <v>475.42474207188235</v>
      </c>
      <c r="M10" s="58">
        <f>AU10</f>
        <v>6.9699999999999998E-2</v>
      </c>
      <c r="N10" s="58">
        <f t="shared" si="1"/>
        <v>0.71020000000000005</v>
      </c>
      <c r="O10" s="58">
        <f t="shared" si="1"/>
        <v>0.22009999999999999</v>
      </c>
      <c r="P10" s="68">
        <f t="shared" si="1"/>
        <v>6.6525925290358936</v>
      </c>
      <c r="Q10" s="68">
        <f t="shared" si="1"/>
        <v>9.7305203535424809</v>
      </c>
      <c r="R10" s="64">
        <f t="shared" si="4"/>
        <v>-0.13754370092917953</v>
      </c>
      <c r="S10" s="64">
        <f t="shared" si="4"/>
        <v>0.19145299145299136</v>
      </c>
      <c r="T10" s="64">
        <f t="shared" si="5"/>
        <v>0.11090657554389016</v>
      </c>
      <c r="U10" s="64">
        <f t="shared" si="5"/>
        <v>8.4964056076052966E-2</v>
      </c>
      <c r="V10" s="9" t="s">
        <v>29</v>
      </c>
      <c r="W10" s="23">
        <v>3</v>
      </c>
      <c r="X10" s="24" t="s">
        <v>42</v>
      </c>
      <c r="Y10" s="32">
        <v>2484.324352545746</v>
      </c>
      <c r="Z10" s="33">
        <v>632.64574284812682</v>
      </c>
      <c r="AA10" s="33">
        <v>10209.488635779297</v>
      </c>
      <c r="AB10" s="34">
        <v>12693.812988325066</v>
      </c>
      <c r="AC10" s="35">
        <v>551.24502259892813</v>
      </c>
      <c r="AD10" s="35">
        <v>500.44357474807657</v>
      </c>
      <c r="AE10" s="36">
        <v>5.8500000000000003E-2</v>
      </c>
      <c r="AF10" s="36">
        <v>0.71020000000000005</v>
      </c>
      <c r="AG10" s="36">
        <v>0.23130000000000001</v>
      </c>
      <c r="AH10" s="37">
        <v>5.9884356394045488</v>
      </c>
      <c r="AI10" s="37">
        <v>8.968518633450838</v>
      </c>
      <c r="AJ10" s="37">
        <v>6.7855521300041195</v>
      </c>
      <c r="AL10" s="9" t="s">
        <v>29</v>
      </c>
      <c r="AM10" s="23">
        <v>3</v>
      </c>
      <c r="AN10" s="24" t="s">
        <v>42</v>
      </c>
      <c r="AO10" s="32">
        <v>2484.035999650232</v>
      </c>
      <c r="AP10" s="33">
        <v>578.16380961905713</v>
      </c>
      <c r="AQ10" s="33">
        <v>9109.3746706127422</v>
      </c>
      <c r="AR10" s="34">
        <v>11593.410670263109</v>
      </c>
      <c r="AS10" s="35">
        <v>475.42474207188235</v>
      </c>
      <c r="AT10" s="35">
        <v>410.42103222202059</v>
      </c>
      <c r="AU10" s="36">
        <v>6.9699999999999998E-2</v>
      </c>
      <c r="AV10" s="36">
        <v>0.71020000000000005</v>
      </c>
      <c r="AW10" s="36">
        <v>0.22009999999999999</v>
      </c>
      <c r="AX10" s="37">
        <v>6.6525925290358936</v>
      </c>
      <c r="AY10" s="37">
        <v>9.7305203535424809</v>
      </c>
      <c r="AZ10" s="37">
        <v>7.3591654313167396</v>
      </c>
      <c r="BB10" s="9" t="s">
        <v>29</v>
      </c>
      <c r="BC10" s="23">
        <v>3</v>
      </c>
      <c r="BD10" s="24" t="s">
        <v>42</v>
      </c>
      <c r="BE10" s="32">
        <v>2479.6966924143662</v>
      </c>
      <c r="BF10" s="33">
        <v>341.33957640478133</v>
      </c>
      <c r="BG10" s="33">
        <v>5754.2401186999959</v>
      </c>
      <c r="BH10" s="34">
        <v>8233.9368111142558</v>
      </c>
      <c r="BI10" s="35">
        <v>39.317089590329083</v>
      </c>
      <c r="BJ10" s="35">
        <v>14.603408928758654</v>
      </c>
      <c r="BK10" s="36">
        <v>2.18E-2</v>
      </c>
      <c r="BL10" s="36">
        <v>0.94930000000000003</v>
      </c>
      <c r="BM10" s="36">
        <v>2.8899999999999999E-2</v>
      </c>
      <c r="BN10" s="37">
        <v>11.077141387761007</v>
      </c>
      <c r="BO10" s="37">
        <v>16.582907780069881</v>
      </c>
      <c r="BP10" s="37">
        <v>11.759792660348033</v>
      </c>
      <c r="BR10" s="9" t="s">
        <v>29</v>
      </c>
      <c r="BS10" s="23">
        <v>3</v>
      </c>
      <c r="BT10" s="24" t="s">
        <v>42</v>
      </c>
      <c r="BU10" s="32">
        <v>2479.4206175749259</v>
      </c>
      <c r="BV10" s="33">
        <v>318.78921995960206</v>
      </c>
      <c r="BW10" s="33">
        <v>5301.1843872113586</v>
      </c>
      <c r="BX10" s="34">
        <v>7780.6050047861518</v>
      </c>
      <c r="BY10" s="35">
        <v>-9.0073484375081687</v>
      </c>
      <c r="BZ10" s="35">
        <v>9.7831606579420622</v>
      </c>
      <c r="CA10" s="36">
        <v>2.3800000000000002E-2</v>
      </c>
      <c r="CB10" s="36">
        <v>0.94930000000000003</v>
      </c>
      <c r="CC10" s="36">
        <v>2.69E-2</v>
      </c>
      <c r="CD10" s="37">
        <v>12.459680408657977</v>
      </c>
      <c r="CE10" s="37">
        <v>17.582026077105539</v>
      </c>
      <c r="CF10" s="37">
        <v>12.223862976509395</v>
      </c>
      <c r="CH10" s="9"/>
      <c r="CI10" s="23"/>
      <c r="CJ10" s="24"/>
      <c r="CK10" s="32"/>
      <c r="CL10" s="33"/>
      <c r="CM10" s="33"/>
      <c r="CN10" s="34"/>
      <c r="CO10" s="35"/>
      <c r="CP10" s="35"/>
      <c r="CQ10" s="36"/>
      <c r="CR10" s="36"/>
      <c r="CS10" s="36"/>
      <c r="CT10" s="37"/>
      <c r="CU10" s="37"/>
      <c r="CV10" s="37"/>
      <c r="CX10" s="9" t="s">
        <v>29</v>
      </c>
      <c r="CY10" s="23">
        <v>3</v>
      </c>
      <c r="CZ10" s="24" t="s">
        <v>42</v>
      </c>
      <c r="DA10" s="32">
        <v>2463.5938214340908</v>
      </c>
      <c r="DB10" s="33">
        <v>250.70860241316728</v>
      </c>
      <c r="DC10" s="33">
        <v>4183.8654755336474</v>
      </c>
      <c r="DD10" s="34">
        <v>6647.4592969676796</v>
      </c>
      <c r="DE10" s="35">
        <v>11.937133549483846</v>
      </c>
      <c r="DF10" s="35">
        <v>4.222800828907566</v>
      </c>
      <c r="DG10" s="36">
        <v>2.1399999999999999E-2</v>
      </c>
      <c r="DH10" s="36">
        <v>0.95809999999999995</v>
      </c>
      <c r="DI10" s="36">
        <v>2.0500000000000001E-2</v>
      </c>
      <c r="DJ10" s="37">
        <v>13.394189144747708</v>
      </c>
      <c r="DK10" s="37">
        <v>19.108786217464509</v>
      </c>
      <c r="DL10" s="37">
        <v>15.434727866706766</v>
      </c>
    </row>
    <row r="11" spans="1:116" x14ac:dyDescent="0.25">
      <c r="A11" s="114">
        <v>4</v>
      </c>
      <c r="B11" s="3">
        <v>0.98</v>
      </c>
      <c r="C11" s="61">
        <f t="shared" si="2"/>
        <v>468.39321469012384</v>
      </c>
      <c r="D11" s="58">
        <f t="shared" si="3"/>
        <v>0.1193</v>
      </c>
      <c r="E11" s="58">
        <f t="shared" si="0"/>
        <v>0.53520000000000001</v>
      </c>
      <c r="F11" s="58">
        <f t="shared" si="0"/>
        <v>0.34549999999999997</v>
      </c>
      <c r="G11" s="68">
        <f t="shared" si="0"/>
        <v>6.2519374177881035</v>
      </c>
      <c r="H11" s="68">
        <f t="shared" si="0"/>
        <v>10.985685088623161</v>
      </c>
      <c r="J11" s="114">
        <v>4</v>
      </c>
      <c r="K11" s="3">
        <v>0.98</v>
      </c>
      <c r="L11" s="61">
        <f>AS11</f>
        <v>392.66822284010789</v>
      </c>
      <c r="M11" s="58">
        <f>AU11</f>
        <v>0.14249999999999999</v>
      </c>
      <c r="N11" s="58">
        <f t="shared" si="1"/>
        <v>0.53520000000000001</v>
      </c>
      <c r="O11" s="58">
        <f t="shared" si="1"/>
        <v>0.32229999999999998</v>
      </c>
      <c r="P11" s="68">
        <f t="shared" si="1"/>
        <v>6.94287019850369</v>
      </c>
      <c r="Q11" s="68">
        <f t="shared" si="1"/>
        <v>12.313887243125942</v>
      </c>
      <c r="R11" s="64">
        <f t="shared" si="4"/>
        <v>-0.16166970288011867</v>
      </c>
      <c r="S11" s="64">
        <f t="shared" si="4"/>
        <v>0.19446772841575846</v>
      </c>
      <c r="T11" s="64">
        <f t="shared" si="5"/>
        <v>0.11051498672231339</v>
      </c>
      <c r="U11" s="64">
        <f t="shared" si="5"/>
        <v>0.12090298818762567</v>
      </c>
      <c r="V11" s="19" t="s">
        <v>29</v>
      </c>
      <c r="W11" s="38">
        <v>4</v>
      </c>
      <c r="X11" s="39" t="s">
        <v>43</v>
      </c>
      <c r="Y11" s="40">
        <v>2543.8637908369442</v>
      </c>
      <c r="Z11" s="41">
        <v>625.30200129696061</v>
      </c>
      <c r="AA11" s="41">
        <v>10090.798974723617</v>
      </c>
      <c r="AB11" s="42">
        <v>12634.662765560586</v>
      </c>
      <c r="AC11" s="43">
        <v>468.39321469012384</v>
      </c>
      <c r="AD11" s="35">
        <v>559.59379751255619</v>
      </c>
      <c r="AE11" s="44">
        <v>0.1193</v>
      </c>
      <c r="AF11" s="44">
        <v>0.53520000000000001</v>
      </c>
      <c r="AG11" s="44">
        <v>0.34549999999999997</v>
      </c>
      <c r="AH11" s="45">
        <v>6.2519374177881035</v>
      </c>
      <c r="AI11" s="45">
        <v>10.985685088623161</v>
      </c>
      <c r="AJ11" s="45">
        <v>8.9056490329713398</v>
      </c>
      <c r="AL11" s="19" t="s">
        <v>29</v>
      </c>
      <c r="AM11" s="38">
        <v>4</v>
      </c>
      <c r="AN11" s="39" t="s">
        <v>43</v>
      </c>
      <c r="AO11" s="40">
        <v>2543.1310991046043</v>
      </c>
      <c r="AP11" s="41">
        <v>571.59666646118103</v>
      </c>
      <c r="AQ11" s="41">
        <v>9004.6609690189271</v>
      </c>
      <c r="AR11" s="42">
        <v>11547.792068123657</v>
      </c>
      <c r="AS11" s="43">
        <v>392.66822284010789</v>
      </c>
      <c r="AT11" s="35">
        <v>456.03963436147205</v>
      </c>
      <c r="AU11" s="44">
        <v>0.14249999999999999</v>
      </c>
      <c r="AV11" s="44">
        <v>0.53520000000000001</v>
      </c>
      <c r="AW11" s="44">
        <v>0.32229999999999998</v>
      </c>
      <c r="AX11" s="45">
        <v>6.94287019850369</v>
      </c>
      <c r="AY11" s="45">
        <v>12.313887243125942</v>
      </c>
      <c r="AZ11" s="45">
        <v>9.7473761407362414</v>
      </c>
      <c r="BB11" s="19" t="s">
        <v>29</v>
      </c>
      <c r="BC11" s="38">
        <v>4</v>
      </c>
      <c r="BD11" s="39" t="s">
        <v>43</v>
      </c>
      <c r="BE11" s="40">
        <v>2487.0613597342535</v>
      </c>
      <c r="BF11" s="41">
        <v>341.08763423862996</v>
      </c>
      <c r="BG11" s="41">
        <v>5748.8549115629176</v>
      </c>
      <c r="BH11" s="42">
        <v>8235.9162712970592</v>
      </c>
      <c r="BI11" s="43">
        <v>0.50430614548300046</v>
      </c>
      <c r="BJ11" s="35">
        <v>12.623948745955204</v>
      </c>
      <c r="BK11" s="44">
        <v>3.1E-2</v>
      </c>
      <c r="BL11" s="44">
        <v>0.94340000000000002</v>
      </c>
      <c r="BM11" s="44">
        <v>2.5600000000000001E-2</v>
      </c>
      <c r="BN11" s="45">
        <v>12.539574459096059</v>
      </c>
      <c r="BO11" s="45">
        <v>22.217530749257261</v>
      </c>
      <c r="BP11" s="45">
        <v>16.698408658127867</v>
      </c>
      <c r="BR11" s="19" t="s">
        <v>29</v>
      </c>
      <c r="BS11" s="38">
        <v>4</v>
      </c>
      <c r="BT11" s="39" t="s">
        <v>43</v>
      </c>
      <c r="BU11" s="40">
        <v>2486.9112985423653</v>
      </c>
      <c r="BV11" s="41">
        <v>318.49137232053965</v>
      </c>
      <c r="BW11" s="41">
        <v>5295.2376546664918</v>
      </c>
      <c r="BX11" s="42">
        <v>7782.1489532087253</v>
      </c>
      <c r="BY11" s="43">
        <v>-35.083761339079288</v>
      </c>
      <c r="BZ11" s="35">
        <v>8.2392122353685409</v>
      </c>
      <c r="CA11" s="44">
        <v>3.32E-2</v>
      </c>
      <c r="CB11" s="44">
        <v>0.94340000000000002</v>
      </c>
      <c r="CC11" s="44">
        <v>2.3400000000000001E-2</v>
      </c>
      <c r="CD11" s="45">
        <v>13.794170229743569</v>
      </c>
      <c r="CE11" s="45">
        <v>24.163911701091124</v>
      </c>
      <c r="CF11" s="45">
        <v>17.423457308072805</v>
      </c>
      <c r="CH11" s="19"/>
      <c r="CI11" s="38"/>
      <c r="CJ11" s="39"/>
      <c r="CK11" s="40"/>
      <c r="CL11" s="41"/>
      <c r="CM11" s="41"/>
      <c r="CN11" s="42"/>
      <c r="CO11" s="43"/>
      <c r="CP11" s="35"/>
      <c r="CQ11" s="44"/>
      <c r="CR11" s="44"/>
      <c r="CS11" s="44"/>
      <c r="CT11" s="45"/>
      <c r="CU11" s="45"/>
      <c r="CV11" s="45"/>
      <c r="CX11" s="19" t="s">
        <v>29</v>
      </c>
      <c r="CY11" s="38">
        <v>4</v>
      </c>
      <c r="CZ11" s="39" t="s">
        <v>43</v>
      </c>
      <c r="DA11" s="40">
        <v>2470.0884158864233</v>
      </c>
      <c r="DB11" s="41">
        <v>250.51896713236462</v>
      </c>
      <c r="DC11" s="41">
        <v>4179.9305870953567</v>
      </c>
      <c r="DD11" s="42">
        <v>6650.0190029817286</v>
      </c>
      <c r="DE11" s="43">
        <v>-43.139060407523502</v>
      </c>
      <c r="DF11" s="35">
        <v>1.6630948148585958</v>
      </c>
      <c r="DG11" s="44">
        <v>3.0599999999999999E-2</v>
      </c>
      <c r="DH11" s="44">
        <v>0.95269999999999999</v>
      </c>
      <c r="DI11" s="44">
        <v>1.67E-2</v>
      </c>
      <c r="DJ11" s="45">
        <v>15.638905933315446</v>
      </c>
      <c r="DK11" s="45">
        <v>27.390357953080898</v>
      </c>
      <c r="DL11" s="45">
        <v>20.477014987894776</v>
      </c>
    </row>
    <row r="12" spans="1:11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 t="s">
        <v>5</v>
      </c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  <c r="AL12" s="9" t="s">
        <v>31</v>
      </c>
      <c r="AM12" s="23">
        <v>0</v>
      </c>
      <c r="AN12" s="24" t="s">
        <v>44</v>
      </c>
      <c r="AO12" s="32">
        <v>1514.9229693380448</v>
      </c>
      <c r="AP12" s="33">
        <v>722.90406384694529</v>
      </c>
      <c r="AQ12" s="33">
        <v>11336.152883571362</v>
      </c>
      <c r="AR12" s="34">
        <v>12851.075852909416</v>
      </c>
      <c r="AS12" s="28" t="s">
        <v>30</v>
      </c>
      <c r="AT12" s="28" t="s">
        <v>30</v>
      </c>
      <c r="AU12" s="29" t="s">
        <v>30</v>
      </c>
      <c r="AV12" s="30">
        <v>1</v>
      </c>
      <c r="AW12" s="29" t="s">
        <v>30</v>
      </c>
      <c r="AX12" s="37"/>
      <c r="AY12" s="37"/>
      <c r="AZ12" s="37"/>
      <c r="BB12" s="9" t="s">
        <v>31</v>
      </c>
      <c r="BC12" s="23">
        <v>0</v>
      </c>
      <c r="BD12" s="24" t="s">
        <v>44</v>
      </c>
      <c r="BE12" s="32">
        <v>1814.3133287446831</v>
      </c>
      <c r="BF12" s="33">
        <v>456.25584622603378</v>
      </c>
      <c r="BG12" s="33">
        <v>7164.3242425109493</v>
      </c>
      <c r="BH12" s="34">
        <v>8978.6375712556728</v>
      </c>
      <c r="BI12" s="28" t="s">
        <v>30</v>
      </c>
      <c r="BJ12" s="28" t="s">
        <v>30</v>
      </c>
      <c r="BK12" s="29" t="s">
        <v>30</v>
      </c>
      <c r="BL12" s="30">
        <v>1</v>
      </c>
      <c r="BM12" s="29" t="s">
        <v>30</v>
      </c>
      <c r="BN12" s="37"/>
      <c r="BO12" s="37"/>
      <c r="BP12" s="37"/>
      <c r="BR12" s="9" t="s">
        <v>31</v>
      </c>
      <c r="BS12" s="23">
        <v>0</v>
      </c>
      <c r="BT12" s="24" t="s">
        <v>44</v>
      </c>
      <c r="BU12" s="32">
        <v>1814.3133287446831</v>
      </c>
      <c r="BV12" s="33">
        <v>422.09529084954795</v>
      </c>
      <c r="BW12" s="33">
        <v>6700.7364986852999</v>
      </c>
      <c r="BX12" s="34">
        <v>8515.0498274300517</v>
      </c>
      <c r="BY12" s="28" t="s">
        <v>30</v>
      </c>
      <c r="BZ12" s="28" t="s">
        <v>30</v>
      </c>
      <c r="CA12" s="29" t="s">
        <v>30</v>
      </c>
      <c r="CB12" s="30">
        <v>1</v>
      </c>
      <c r="CC12" s="29" t="s">
        <v>30</v>
      </c>
      <c r="CD12" s="37"/>
      <c r="CE12" s="37"/>
      <c r="CF12" s="37"/>
      <c r="CH12" s="9"/>
      <c r="CI12" s="23"/>
      <c r="CJ12" s="24"/>
      <c r="CK12" s="32"/>
      <c r="CL12" s="33"/>
      <c r="CM12" s="33"/>
      <c r="CN12" s="34"/>
      <c r="CO12" s="28"/>
      <c r="CP12" s="28"/>
      <c r="CQ12" s="29"/>
      <c r="CR12" s="30"/>
      <c r="CS12" s="29"/>
      <c r="CT12" s="37"/>
      <c r="CU12" s="37"/>
      <c r="CV12" s="37"/>
      <c r="CX12" s="9" t="s">
        <v>31</v>
      </c>
      <c r="CY12" s="23">
        <v>0</v>
      </c>
      <c r="CZ12" s="24" t="s">
        <v>44</v>
      </c>
      <c r="DA12" s="32">
        <v>1814.3133287446831</v>
      </c>
      <c r="DB12" s="33">
        <v>417.28546592634757</v>
      </c>
      <c r="DC12" s="33">
        <v>6642.0443963479602</v>
      </c>
      <c r="DD12" s="34">
        <v>8456.3577250927265</v>
      </c>
      <c r="DE12" s="28" t="s">
        <v>30</v>
      </c>
      <c r="DF12" s="28" t="s">
        <v>30</v>
      </c>
      <c r="DG12" s="29" t="s">
        <v>30</v>
      </c>
      <c r="DH12" s="30">
        <v>1</v>
      </c>
      <c r="DI12" s="29" t="s">
        <v>30</v>
      </c>
      <c r="DJ12" s="37"/>
      <c r="DK12" s="37"/>
      <c r="DL12" s="37"/>
    </row>
    <row r="13" spans="1:116" x14ac:dyDescent="0.25">
      <c r="A13" s="114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H17" si="6">AF22</f>
        <v>1</v>
      </c>
      <c r="F13" s="58" t="str">
        <f t="shared" si="6"/>
        <v>NA</v>
      </c>
      <c r="G13" s="68" t="s">
        <v>30</v>
      </c>
      <c r="H13" s="68" t="s">
        <v>30</v>
      </c>
      <c r="J13" s="114">
        <v>0</v>
      </c>
      <c r="K13" s="3">
        <v>0.8</v>
      </c>
      <c r="L13" s="61" t="str">
        <f>AS22</f>
        <v>NA</v>
      </c>
      <c r="M13" s="58" t="str">
        <f>AU22</f>
        <v>NA</v>
      </c>
      <c r="N13" s="58">
        <f t="shared" ref="N13:Q17" si="7">AV22</f>
        <v>1</v>
      </c>
      <c r="O13" s="58" t="str">
        <f t="shared" si="7"/>
        <v>NA</v>
      </c>
      <c r="P13" s="68" t="s">
        <v>30</v>
      </c>
      <c r="Q13" s="68" t="s">
        <v>30</v>
      </c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  <c r="AL13" s="9" t="s">
        <v>31</v>
      </c>
      <c r="AM13" s="23">
        <v>1</v>
      </c>
      <c r="AN13" s="24" t="s">
        <v>45</v>
      </c>
      <c r="AO13" s="32">
        <v>1666.832315733312</v>
      </c>
      <c r="AP13" s="33">
        <v>643.21308441712063</v>
      </c>
      <c r="AQ13" s="33">
        <v>10143.966966722968</v>
      </c>
      <c r="AR13" s="34">
        <v>11810.799282456241</v>
      </c>
      <c r="AS13" s="35">
        <v>955.288648620544</v>
      </c>
      <c r="AT13" s="35">
        <v>1040.2765704531757</v>
      </c>
      <c r="AU13" s="36">
        <v>9.64E-2</v>
      </c>
      <c r="AV13" s="36">
        <v>0.28649999999999998</v>
      </c>
      <c r="AW13" s="36">
        <v>0.61709999999999998</v>
      </c>
      <c r="AX13" s="37">
        <v>1.9062301339769272</v>
      </c>
      <c r="AY13" s="37">
        <v>6.1879966066116241</v>
      </c>
      <c r="AZ13" s="37">
        <v>1.2689598917584215</v>
      </c>
      <c r="BB13" s="9" t="s">
        <v>31</v>
      </c>
      <c r="BC13" s="23">
        <v>1</v>
      </c>
      <c r="BD13" s="24" t="s">
        <v>45</v>
      </c>
      <c r="BE13" s="32">
        <v>1972.2625216177285</v>
      </c>
      <c r="BF13" s="33">
        <v>405.11332921728234</v>
      </c>
      <c r="BG13" s="33">
        <v>6423.8229589025941</v>
      </c>
      <c r="BH13" s="34">
        <v>8396.0854805203926</v>
      </c>
      <c r="BI13" s="35">
        <v>582.52952560189942</v>
      </c>
      <c r="BJ13" s="35">
        <v>582.55209073528022</v>
      </c>
      <c r="BK13" s="36">
        <v>0.24199999999999999</v>
      </c>
      <c r="BL13" s="36">
        <v>0.1142</v>
      </c>
      <c r="BM13" s="36">
        <v>0.64380000000000004</v>
      </c>
      <c r="BN13" s="37">
        <v>3.0884125794203152</v>
      </c>
      <c r="BO13" s="37">
        <v>12.04698241095692</v>
      </c>
      <c r="BP13" s="37">
        <v>2.1471724405125432</v>
      </c>
      <c r="BR13" s="9" t="s">
        <v>31</v>
      </c>
      <c r="BS13" s="23">
        <v>1</v>
      </c>
      <c r="BT13" s="24" t="s">
        <v>45</v>
      </c>
      <c r="BU13" s="32">
        <v>1972.2754536016373</v>
      </c>
      <c r="BV13" s="33">
        <v>374.95904387350373</v>
      </c>
      <c r="BW13" s="33">
        <v>6011.8867455630252</v>
      </c>
      <c r="BX13" s="34">
        <v>7984.162199164748</v>
      </c>
      <c r="BY13" s="35">
        <v>530.77927654502867</v>
      </c>
      <c r="BZ13" s="35">
        <v>530.88762826530365</v>
      </c>
      <c r="CA13" s="36">
        <v>0.25890000000000002</v>
      </c>
      <c r="CB13" s="36">
        <v>0.1142</v>
      </c>
      <c r="CC13" s="36">
        <v>0.62690000000000001</v>
      </c>
      <c r="CD13" s="37">
        <v>3.3511816275325104</v>
      </c>
      <c r="CE13" s="37">
        <v>12.95292993441528</v>
      </c>
      <c r="CF13" s="37">
        <v>2.3453729734829318</v>
      </c>
      <c r="CH13" s="9"/>
      <c r="CI13" s="23"/>
      <c r="CJ13" s="24"/>
      <c r="CK13" s="32"/>
      <c r="CL13" s="33"/>
      <c r="CM13" s="33"/>
      <c r="CN13" s="34"/>
      <c r="CO13" s="35"/>
      <c r="CP13" s="35"/>
      <c r="CQ13" s="36"/>
      <c r="CR13" s="36"/>
      <c r="CS13" s="36"/>
      <c r="CT13" s="37"/>
      <c r="CU13" s="37"/>
      <c r="CV13" s="37"/>
      <c r="CX13" s="9" t="s">
        <v>31</v>
      </c>
      <c r="CY13" s="23">
        <v>1</v>
      </c>
      <c r="CZ13" s="24" t="s">
        <v>45</v>
      </c>
      <c r="DA13" s="32">
        <v>1972.2754536016373</v>
      </c>
      <c r="DB13" s="33">
        <v>370.75865155888209</v>
      </c>
      <c r="DC13" s="33">
        <v>5962.4735261801179</v>
      </c>
      <c r="DD13" s="34">
        <v>7934.7489797818362</v>
      </c>
      <c r="DE13" s="35">
        <v>523.57590672348647</v>
      </c>
      <c r="DF13" s="35">
        <v>521.6087453108903</v>
      </c>
      <c r="DG13" s="36">
        <v>0.32719999999999999</v>
      </c>
      <c r="DH13" s="36">
        <v>0.1142</v>
      </c>
      <c r="DI13" s="36">
        <v>0.55859999999999999</v>
      </c>
      <c r="DJ13" s="37">
        <v>3.3950771615133712</v>
      </c>
      <c r="DK13" s="37">
        <v>15.0223891286581</v>
      </c>
      <c r="DL13" s="37">
        <v>0</v>
      </c>
    </row>
    <row r="14" spans="1:116" x14ac:dyDescent="0.25">
      <c r="A14" s="114">
        <v>1</v>
      </c>
      <c r="B14" s="3">
        <v>0.9</v>
      </c>
      <c r="C14" s="61">
        <f t="shared" ref="C14:C17" si="8">AC23</f>
        <v>838.68558401279699</v>
      </c>
      <c r="D14" s="58">
        <f t="shared" ref="D14:D17" si="9">AE23</f>
        <v>4.510284959426307E-2</v>
      </c>
      <c r="E14" s="58">
        <f t="shared" si="6"/>
        <v>0.87469333836572938</v>
      </c>
      <c r="F14" s="58">
        <f t="shared" si="6"/>
        <v>8.0203812040007552E-2</v>
      </c>
      <c r="G14" s="68">
        <f>AH23</f>
        <v>6.7123155763294458</v>
      </c>
      <c r="H14" s="68">
        <f>AI23</f>
        <v>13.215641309211724</v>
      </c>
      <c r="J14" s="114">
        <v>1</v>
      </c>
      <c r="K14" s="3">
        <v>0.9</v>
      </c>
      <c r="L14" s="61">
        <f>AS23</f>
        <v>662.32543098212784</v>
      </c>
      <c r="M14" s="58">
        <f>AU23</f>
        <v>5.076429515002831E-2</v>
      </c>
      <c r="N14" s="58">
        <f t="shared" si="7"/>
        <v>0.87469333836572938</v>
      </c>
      <c r="O14" s="58">
        <f t="shared" si="7"/>
        <v>7.4542366484242312E-2</v>
      </c>
      <c r="P14" s="68">
        <f>AX23</f>
        <v>7.6917090563897155</v>
      </c>
      <c r="Q14" s="68">
        <f>AY23</f>
        <v>15.357641899116729</v>
      </c>
      <c r="R14" s="64">
        <f t="shared" ref="R14:S17" si="10">(L14-C14)/C14</f>
        <v>-0.21028160778304039</v>
      </c>
      <c r="S14" s="64">
        <f t="shared" si="10"/>
        <v>0.12552301255230128</v>
      </c>
      <c r="T14" s="64">
        <f t="shared" ref="T14:U17" si="11">(P14-G14)/G14</f>
        <v>0.14590992764315769</v>
      </c>
      <c r="U14" s="64">
        <f t="shared" si="11"/>
        <v>0.16208071479754535</v>
      </c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  <c r="AL14" s="9" t="s">
        <v>31</v>
      </c>
      <c r="AM14" s="23">
        <v>2</v>
      </c>
      <c r="AN14" s="24" t="s">
        <v>46</v>
      </c>
      <c r="AO14" s="32">
        <v>1799.8953216860536</v>
      </c>
      <c r="AP14" s="33">
        <v>626.20114326463806</v>
      </c>
      <c r="AQ14" s="33">
        <v>9883.5456038201428</v>
      </c>
      <c r="AR14" s="34">
        <v>11683.440925506149</v>
      </c>
      <c r="AS14" s="35">
        <v>921.47185067847283</v>
      </c>
      <c r="AT14" s="35">
        <v>1167.6349274032673</v>
      </c>
      <c r="AU14" s="36">
        <v>0.16</v>
      </c>
      <c r="AV14" s="36">
        <v>0.1522</v>
      </c>
      <c r="AW14" s="36">
        <v>0.68779999999999997</v>
      </c>
      <c r="AX14" s="37">
        <v>2.9468846507635611</v>
      </c>
      <c r="AY14" s="37">
        <v>9.5358077909834726</v>
      </c>
      <c r="AZ14" s="37">
        <v>3.8211760480880113</v>
      </c>
      <c r="BB14" s="9" t="s">
        <v>31</v>
      </c>
      <c r="BC14" s="23">
        <v>2</v>
      </c>
      <c r="BD14" s="24" t="s">
        <v>46</v>
      </c>
      <c r="BE14" s="32">
        <v>2110.5234698225076</v>
      </c>
      <c r="BF14" s="33">
        <v>395.55432729243921</v>
      </c>
      <c r="BG14" s="33">
        <v>6278.4199611513786</v>
      </c>
      <c r="BH14" s="34">
        <v>8388.9434309736971</v>
      </c>
      <c r="BI14" s="35">
        <v>535.42921338080941</v>
      </c>
      <c r="BJ14" s="35">
        <v>589.69414028197571</v>
      </c>
      <c r="BK14" s="36">
        <v>0.3216</v>
      </c>
      <c r="BL14" s="36">
        <v>2.3199999999999998E-2</v>
      </c>
      <c r="BM14" s="36">
        <v>0.6552</v>
      </c>
      <c r="BN14" s="37">
        <v>4.8797813676107271</v>
      </c>
      <c r="BO14" s="37">
        <v>16.83807845446626</v>
      </c>
      <c r="BP14" s="37">
        <v>4.354551647987063</v>
      </c>
      <c r="BR14" s="9" t="s">
        <v>31</v>
      </c>
      <c r="BS14" s="23">
        <v>2</v>
      </c>
      <c r="BT14" s="24" t="s">
        <v>46</v>
      </c>
      <c r="BU14" s="32">
        <v>2110.5197330446308</v>
      </c>
      <c r="BV14" s="33">
        <v>366.13274506148485</v>
      </c>
      <c r="BW14" s="33">
        <v>5875.6607739628707</v>
      </c>
      <c r="BX14" s="34">
        <v>7986.1805070073287</v>
      </c>
      <c r="BY14" s="35">
        <v>479.32997189843007</v>
      </c>
      <c r="BZ14" s="35">
        <v>528.86932042272292</v>
      </c>
      <c r="CA14" s="36">
        <v>0.34289999999999998</v>
      </c>
      <c r="CB14" s="36">
        <v>2.3199999999999998E-2</v>
      </c>
      <c r="CC14" s="36">
        <v>0.63390000000000002</v>
      </c>
      <c r="CD14" s="37">
        <v>5.2929401285945259</v>
      </c>
      <c r="CE14" s="37">
        <v>17.72793131633254</v>
      </c>
      <c r="CF14" s="37">
        <v>4.7290932876316498</v>
      </c>
      <c r="CH14" s="9"/>
      <c r="CI14" s="23"/>
      <c r="CJ14" s="24"/>
      <c r="CK14" s="32"/>
      <c r="CL14" s="33"/>
      <c r="CM14" s="33"/>
      <c r="CN14" s="34"/>
      <c r="CO14" s="35"/>
      <c r="CP14" s="35"/>
      <c r="CQ14" s="36"/>
      <c r="CR14" s="36"/>
      <c r="CS14" s="36"/>
      <c r="CT14" s="37"/>
      <c r="CU14" s="37"/>
      <c r="CV14" s="37"/>
      <c r="CX14" s="9" t="s">
        <v>31</v>
      </c>
      <c r="CY14" s="23">
        <v>2</v>
      </c>
      <c r="CZ14" s="24" t="s">
        <v>46</v>
      </c>
      <c r="DA14" s="32">
        <v>2110.5197330446308</v>
      </c>
      <c r="DB14" s="33">
        <v>362.24329849276671</v>
      </c>
      <c r="DC14" s="33">
        <v>5831.0194952604343</v>
      </c>
      <c r="DD14" s="34">
        <v>7941.539228304915</v>
      </c>
      <c r="DE14" s="35">
        <v>468.11636487614891</v>
      </c>
      <c r="DF14" s="35">
        <v>514.81849678781145</v>
      </c>
      <c r="DG14" s="36">
        <v>0.42099999999999999</v>
      </c>
      <c r="DH14" s="36">
        <v>2.3199999999999998E-2</v>
      </c>
      <c r="DI14" s="36">
        <v>0.55579999999999996</v>
      </c>
      <c r="DJ14" s="37">
        <v>5.38144513762796</v>
      </c>
      <c r="DK14" s="37">
        <v>20.306584798641381</v>
      </c>
      <c r="DL14" s="37">
        <v>6.8799433505633321</v>
      </c>
    </row>
    <row r="15" spans="1:116" x14ac:dyDescent="0.25">
      <c r="A15" s="114">
        <v>2</v>
      </c>
      <c r="B15" s="3">
        <v>0.92</v>
      </c>
      <c r="C15" s="61">
        <f t="shared" si="8"/>
        <v>752.29635103238684</v>
      </c>
      <c r="D15" s="58">
        <f t="shared" si="9"/>
        <v>4.208341196452161E-2</v>
      </c>
      <c r="E15" s="58">
        <f t="shared" si="6"/>
        <v>0.82355161351198336</v>
      </c>
      <c r="F15" s="58">
        <f t="shared" si="6"/>
        <v>0.134364974523495</v>
      </c>
      <c r="G15" s="68">
        <f t="shared" si="6"/>
        <v>6.1520237907055133</v>
      </c>
      <c r="H15" s="68">
        <f t="shared" si="6"/>
        <v>9.2163093223083976</v>
      </c>
      <c r="J15" s="114">
        <v>2</v>
      </c>
      <c r="K15" s="3">
        <v>0.92</v>
      </c>
      <c r="L15" s="61">
        <f>AS24</f>
        <v>609.59113951368909</v>
      </c>
      <c r="M15" s="58">
        <f>AU24</f>
        <v>4.9065861483298737E-2</v>
      </c>
      <c r="N15" s="58">
        <f t="shared" si="7"/>
        <v>0.82355161351198336</v>
      </c>
      <c r="O15" s="58">
        <f t="shared" si="7"/>
        <v>0.12738252500471786</v>
      </c>
      <c r="P15" s="68">
        <f t="shared" si="7"/>
        <v>7.0211323828558045</v>
      </c>
      <c r="Q15" s="68">
        <f t="shared" si="7"/>
        <v>10.573711949244723</v>
      </c>
      <c r="R15" s="64">
        <f t="shared" si="10"/>
        <v>-0.18969281364034452</v>
      </c>
      <c r="S15" s="64">
        <f t="shared" si="10"/>
        <v>0.16591928251121074</v>
      </c>
      <c r="T15" s="64">
        <f t="shared" si="11"/>
        <v>0.14127198166290283</v>
      </c>
      <c r="U15" s="64">
        <f t="shared" si="11"/>
        <v>0.14728266809043455</v>
      </c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  <c r="AL15" s="9" t="s">
        <v>31</v>
      </c>
      <c r="AM15" s="23">
        <v>3</v>
      </c>
      <c r="AN15" s="24" t="s">
        <v>47</v>
      </c>
      <c r="AO15" s="32">
        <v>1846.2823529634049</v>
      </c>
      <c r="AP15" s="33">
        <v>623.58734424981469</v>
      </c>
      <c r="AQ15" s="33">
        <v>9841.1674478846471</v>
      </c>
      <c r="AR15" s="34">
        <v>11687.449800848022</v>
      </c>
      <c r="AS15" s="35">
        <v>778.73301397026432</v>
      </c>
      <c r="AT15" s="35">
        <v>1163.6260520613941</v>
      </c>
      <c r="AU15" s="36">
        <v>0.27960000000000002</v>
      </c>
      <c r="AV15" s="46">
        <v>2E-3</v>
      </c>
      <c r="AW15" s="36">
        <v>0.71840000000000004</v>
      </c>
      <c r="AX15" s="37">
        <v>3.3363907403455317</v>
      </c>
      <c r="AY15" s="37">
        <v>11.218498110367838</v>
      </c>
      <c r="AZ15" s="37">
        <v>5.0637579502505083</v>
      </c>
      <c r="BB15" s="9" t="s">
        <v>31</v>
      </c>
      <c r="BC15" s="23">
        <v>3</v>
      </c>
      <c r="BD15" s="24" t="s">
        <v>47</v>
      </c>
      <c r="BE15" s="32">
        <v>2158.7242679596629</v>
      </c>
      <c r="BF15" s="33">
        <v>396.45460054312917</v>
      </c>
      <c r="BG15" s="33">
        <v>6288.8776814385219</v>
      </c>
      <c r="BH15" s="34">
        <v>8447.6019493981021</v>
      </c>
      <c r="BI15" s="35">
        <v>464.39543598659213</v>
      </c>
      <c r="BJ15" s="35">
        <v>531.03562185757073</v>
      </c>
      <c r="BK15" s="36">
        <v>0.3916</v>
      </c>
      <c r="BL15" s="46">
        <v>1E-4</v>
      </c>
      <c r="BM15" s="36">
        <v>0.60829999999999995</v>
      </c>
      <c r="BN15" s="37">
        <v>5.7592602843294394</v>
      </c>
      <c r="BO15" s="37">
        <v>21.206783751073633</v>
      </c>
      <c r="BP15" s="37">
        <v>5.022659493348864</v>
      </c>
      <c r="BR15" s="9" t="s">
        <v>31</v>
      </c>
      <c r="BS15" s="23">
        <v>3</v>
      </c>
      <c r="BT15" s="24" t="s">
        <v>47</v>
      </c>
      <c r="BU15" s="32">
        <v>2158.7205311817852</v>
      </c>
      <c r="BV15" s="33">
        <v>366.93346185840198</v>
      </c>
      <c r="BW15" s="33">
        <v>5881.8383827148064</v>
      </c>
      <c r="BX15" s="34">
        <v>8040.5589138965133</v>
      </c>
      <c r="BY15" s="35">
        <v>413.87315962706225</v>
      </c>
      <c r="BZ15" s="35">
        <v>474.49091353353833</v>
      </c>
      <c r="CA15" s="36">
        <v>0.4078</v>
      </c>
      <c r="CB15" s="46">
        <v>1E-4</v>
      </c>
      <c r="CC15" s="36">
        <v>0.59209999999999996</v>
      </c>
      <c r="CD15" s="37">
        <v>6.2435783717828315</v>
      </c>
      <c r="CE15" s="37">
        <v>22.387520402290576</v>
      </c>
      <c r="CF15" s="37">
        <v>5.4547357544092865</v>
      </c>
      <c r="CH15" s="9"/>
      <c r="CI15" s="23"/>
      <c r="CJ15" s="24"/>
      <c r="CK15" s="32"/>
      <c r="CL15" s="33"/>
      <c r="CM15" s="33"/>
      <c r="CN15" s="34"/>
      <c r="CO15" s="35"/>
      <c r="CP15" s="35"/>
      <c r="CQ15" s="36"/>
      <c r="CR15" s="46"/>
      <c r="CS15" s="36"/>
      <c r="CT15" s="37"/>
      <c r="CU15" s="37"/>
      <c r="CV15" s="37"/>
      <c r="CX15" s="9" t="s">
        <v>31</v>
      </c>
      <c r="CY15" s="23">
        <v>3</v>
      </c>
      <c r="CZ15" s="24" t="s">
        <v>47</v>
      </c>
      <c r="DA15" s="32">
        <v>2158.7205311817852</v>
      </c>
      <c r="DB15" s="33">
        <v>363.01320445116329</v>
      </c>
      <c r="DC15" s="33">
        <v>5837.0130342260099</v>
      </c>
      <c r="DD15" s="34">
        <v>7995.7335654077815</v>
      </c>
      <c r="DE15" s="35">
        <v>403.10508423879787</v>
      </c>
      <c r="DF15" s="35">
        <v>460.62415968494497</v>
      </c>
      <c r="DG15" s="36">
        <v>0.47870000000000001</v>
      </c>
      <c r="DH15" s="46">
        <v>1E-4</v>
      </c>
      <c r="DI15" s="36">
        <v>0.5212</v>
      </c>
      <c r="DJ15" s="37">
        <v>6.3459158154774995</v>
      </c>
      <c r="DK15" s="37">
        <v>23.970497510547833</v>
      </c>
      <c r="DL15" s="37">
        <v>6.3115127159993092</v>
      </c>
    </row>
    <row r="16" spans="1:116" x14ac:dyDescent="0.25">
      <c r="A16" s="114">
        <v>3</v>
      </c>
      <c r="B16" s="3">
        <v>0.95</v>
      </c>
      <c r="C16" s="61">
        <f t="shared" si="8"/>
        <v>563.2577604277576</v>
      </c>
      <c r="D16" s="58">
        <f t="shared" si="9"/>
        <v>6.3219475372711831E-2</v>
      </c>
      <c r="E16" s="58">
        <f t="shared" si="6"/>
        <v>0.65351953198716739</v>
      </c>
      <c r="F16" s="58">
        <f t="shared" si="6"/>
        <v>0.28326099264012078</v>
      </c>
      <c r="G16" s="68">
        <f t="shared" si="6"/>
        <v>6.0640049717493003</v>
      </c>
      <c r="H16" s="68">
        <f t="shared" si="6"/>
        <v>8.518032380956635</v>
      </c>
      <c r="J16" s="114">
        <v>3</v>
      </c>
      <c r="K16" s="3">
        <v>0.95</v>
      </c>
      <c r="L16" s="61">
        <f>AS25</f>
        <v>463.38885384963527</v>
      </c>
      <c r="M16" s="58">
        <f>AU25</f>
        <v>8.0203812040007552E-2</v>
      </c>
      <c r="N16" s="58">
        <f t="shared" si="7"/>
        <v>0.65351953198716739</v>
      </c>
      <c r="O16" s="58">
        <f t="shared" si="7"/>
        <v>0.26627665597282507</v>
      </c>
      <c r="P16" s="68">
        <f t="shared" si="7"/>
        <v>6.8872462813634696</v>
      </c>
      <c r="Q16" s="68">
        <f t="shared" si="7"/>
        <v>9.5742623825059248</v>
      </c>
      <c r="R16" s="64">
        <f t="shared" si="10"/>
        <v>-0.17730586881267008</v>
      </c>
      <c r="S16" s="64">
        <f t="shared" si="10"/>
        <v>0.26865671641791056</v>
      </c>
      <c r="T16" s="64">
        <f t="shared" si="11"/>
        <v>0.13575867985752765</v>
      </c>
      <c r="U16" s="64">
        <f t="shared" si="11"/>
        <v>0.1239992940048753</v>
      </c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47" t="s">
        <v>48</v>
      </c>
      <c r="AM16" s="5"/>
      <c r="AN16" s="5"/>
      <c r="AO16" s="5"/>
      <c r="AP16" s="5" t="s">
        <v>32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47" t="s">
        <v>48</v>
      </c>
      <c r="BC16" s="5"/>
      <c r="BD16" s="5"/>
      <c r="BE16" s="5"/>
      <c r="BF16" s="5" t="s">
        <v>32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R16" s="47" t="s">
        <v>48</v>
      </c>
      <c r="BS16" s="5"/>
      <c r="BT16" s="5"/>
      <c r="BU16" s="5"/>
      <c r="BV16" s="5" t="s">
        <v>32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47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X16" s="47" t="s">
        <v>48</v>
      </c>
      <c r="CY16" s="5"/>
      <c r="CZ16" s="5"/>
      <c r="DA16" s="5"/>
      <c r="DB16" s="5" t="s">
        <v>32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x14ac:dyDescent="0.25">
      <c r="A17" s="114">
        <v>4</v>
      </c>
      <c r="B17" s="3">
        <v>0.98</v>
      </c>
      <c r="C17" s="61">
        <f t="shared" si="8"/>
        <v>451.3084021477535</v>
      </c>
      <c r="D17" s="58">
        <f t="shared" si="9"/>
        <v>0.16210605774674466</v>
      </c>
      <c r="E17" s="58">
        <f t="shared" si="6"/>
        <v>0.35025476505000941</v>
      </c>
      <c r="F17" s="58">
        <f t="shared" si="6"/>
        <v>0.4876391772032459</v>
      </c>
      <c r="G17" s="68">
        <f t="shared" si="6"/>
        <v>6.2257408231194598</v>
      </c>
      <c r="H17" s="68">
        <f t="shared" si="6"/>
        <v>10.772394052207058</v>
      </c>
      <c r="J17" s="114">
        <v>4</v>
      </c>
      <c r="K17" s="3">
        <v>0.98</v>
      </c>
      <c r="L17" s="61">
        <f>AS26</f>
        <v>364.99871674016089</v>
      </c>
      <c r="M17" s="58">
        <f>AU26</f>
        <v>0.20079260237780713</v>
      </c>
      <c r="N17" s="58">
        <f t="shared" si="7"/>
        <v>0.35025476505000941</v>
      </c>
      <c r="O17" s="58">
        <f t="shared" si="7"/>
        <v>0.44895263257218343</v>
      </c>
      <c r="P17" s="68">
        <f t="shared" si="7"/>
        <v>7.063138101366909</v>
      </c>
      <c r="Q17" s="68">
        <f t="shared" si="7"/>
        <v>12.532850372986498</v>
      </c>
      <c r="R17" s="64">
        <f t="shared" si="10"/>
        <v>-0.19124324962010292</v>
      </c>
      <c r="S17" s="64">
        <f t="shared" si="10"/>
        <v>0.23864959254947618</v>
      </c>
      <c r="T17" s="64">
        <f t="shared" si="11"/>
        <v>0.13450564391272946</v>
      </c>
      <c r="U17" s="64">
        <f t="shared" si="11"/>
        <v>0.16342294129305043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 t="s">
        <v>66</v>
      </c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  <c r="AL18" s="4" t="s">
        <v>33</v>
      </c>
      <c r="AM18" s="5"/>
      <c r="AN18" s="5"/>
      <c r="AO18" s="5"/>
      <c r="AP18" s="5"/>
      <c r="AQ18" s="5"/>
      <c r="AR18" s="5"/>
      <c r="AS18" s="5"/>
      <c r="AT18" s="5"/>
      <c r="AU18" s="6" t="s">
        <v>6</v>
      </c>
      <c r="AV18" s="5"/>
      <c r="AW18" s="5"/>
      <c r="AX18" s="5"/>
      <c r="AY18" s="48"/>
      <c r="AZ18" s="5"/>
      <c r="BB18" s="4" t="s">
        <v>33</v>
      </c>
      <c r="BC18" s="5"/>
      <c r="BD18" s="5"/>
      <c r="BE18" s="5"/>
      <c r="BF18" s="5"/>
      <c r="BG18" s="5"/>
      <c r="BH18" s="5"/>
      <c r="BI18" s="5"/>
      <c r="BJ18" s="5"/>
      <c r="BK18" s="6" t="s">
        <v>6</v>
      </c>
      <c r="BL18" s="5"/>
      <c r="BM18" s="5"/>
      <c r="BN18" s="5"/>
      <c r="BO18" s="48"/>
      <c r="BP18" s="5"/>
      <c r="BR18" s="4" t="s">
        <v>33</v>
      </c>
      <c r="BS18" s="5"/>
      <c r="BT18" s="5"/>
      <c r="BU18" s="5"/>
      <c r="BV18" s="5"/>
      <c r="BW18" s="5"/>
      <c r="BX18" s="5"/>
      <c r="BY18" s="5"/>
      <c r="BZ18" s="5"/>
      <c r="CA18" s="6" t="s">
        <v>6</v>
      </c>
      <c r="CB18" s="5"/>
      <c r="CC18" s="5"/>
      <c r="CD18" s="5"/>
      <c r="CE18" s="48"/>
      <c r="CF18" s="5"/>
      <c r="CH18" s="4"/>
      <c r="CI18" s="5"/>
      <c r="CJ18" s="5"/>
      <c r="CK18" s="5"/>
      <c r="CL18" s="5"/>
      <c r="CM18" s="5"/>
      <c r="CN18" s="5"/>
      <c r="CO18" s="5"/>
      <c r="CP18" s="5"/>
      <c r="CQ18" s="6"/>
      <c r="CR18" s="5"/>
      <c r="CS18" s="5"/>
      <c r="CT18" s="5"/>
      <c r="CU18" s="48"/>
      <c r="CV18" s="5"/>
      <c r="CX18" s="4" t="s">
        <v>33</v>
      </c>
      <c r="CY18" s="5"/>
      <c r="CZ18" s="5"/>
      <c r="DA18" s="5"/>
      <c r="DB18" s="5"/>
      <c r="DC18" s="5"/>
      <c r="DD18" s="5"/>
      <c r="DE18" s="5"/>
      <c r="DF18" s="5"/>
      <c r="DG18" s="6" t="s">
        <v>6</v>
      </c>
      <c r="DH18" s="5"/>
      <c r="DI18" s="5"/>
      <c r="DJ18" s="5"/>
      <c r="DK18" s="48"/>
      <c r="DL18" s="5"/>
    </row>
    <row r="19" spans="1:116" x14ac:dyDescent="0.25">
      <c r="A19" s="114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H23" si="12">AF37</f>
        <v>1</v>
      </c>
      <c r="F19" s="58" t="str">
        <f t="shared" si="12"/>
        <v>NA</v>
      </c>
      <c r="G19" s="68" t="s">
        <v>30</v>
      </c>
      <c r="H19" s="68" t="s">
        <v>30</v>
      </c>
      <c r="J19" s="114">
        <v>0</v>
      </c>
      <c r="K19" s="3">
        <v>0.8</v>
      </c>
      <c r="L19" s="61" t="str">
        <f>AS37</f>
        <v>NA</v>
      </c>
      <c r="M19" s="58" t="str">
        <f>AU37</f>
        <v>NA</v>
      </c>
      <c r="N19" s="58">
        <f t="shared" ref="N19:Q23" si="13">AV37</f>
        <v>1</v>
      </c>
      <c r="O19" s="58" t="str">
        <f t="shared" si="13"/>
        <v>NA</v>
      </c>
      <c r="P19" s="68" t="s">
        <v>30</v>
      </c>
      <c r="Q19" s="68" t="s">
        <v>30</v>
      </c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  <c r="AL19" s="8"/>
      <c r="AM19" s="9"/>
      <c r="AN19" s="9"/>
      <c r="AO19" s="10" t="s">
        <v>7</v>
      </c>
      <c r="AP19" s="10"/>
      <c r="AQ19" s="10"/>
      <c r="AR19" s="10"/>
      <c r="AS19" s="10"/>
      <c r="AT19" s="10"/>
      <c r="AU19" s="10"/>
      <c r="AV19" s="10"/>
      <c r="AW19" s="11"/>
      <c r="AX19" s="12"/>
      <c r="AY19" s="12" t="s">
        <v>8</v>
      </c>
      <c r="AZ19" s="12"/>
      <c r="BB19" s="8"/>
      <c r="BC19" s="9"/>
      <c r="BD19" s="9"/>
      <c r="BE19" s="10" t="s">
        <v>7</v>
      </c>
      <c r="BF19" s="10"/>
      <c r="BG19" s="10"/>
      <c r="BH19" s="10"/>
      <c r="BI19" s="10"/>
      <c r="BJ19" s="10"/>
      <c r="BK19" s="10"/>
      <c r="BL19" s="10"/>
      <c r="BM19" s="11"/>
      <c r="BN19" s="12"/>
      <c r="BO19" s="12" t="s">
        <v>8</v>
      </c>
      <c r="BP19" s="12"/>
      <c r="BR19" s="8"/>
      <c r="BS19" s="9"/>
      <c r="BT19" s="9"/>
      <c r="BU19" s="10" t="s">
        <v>7</v>
      </c>
      <c r="BV19" s="10"/>
      <c r="BW19" s="10"/>
      <c r="BX19" s="10"/>
      <c r="BY19" s="10"/>
      <c r="BZ19" s="10"/>
      <c r="CA19" s="10"/>
      <c r="CB19" s="10"/>
      <c r="CC19" s="11"/>
      <c r="CD19" s="12"/>
      <c r="CE19" s="12" t="s">
        <v>8</v>
      </c>
      <c r="CF19" s="12"/>
      <c r="CH19" s="8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1"/>
      <c r="CT19" s="12"/>
      <c r="CU19" s="12"/>
      <c r="CV19" s="12"/>
      <c r="CX19" s="8"/>
      <c r="CY19" s="9"/>
      <c r="CZ19" s="9"/>
      <c r="DA19" s="10" t="s">
        <v>7</v>
      </c>
      <c r="DB19" s="10"/>
      <c r="DC19" s="10"/>
      <c r="DD19" s="10"/>
      <c r="DE19" s="10"/>
      <c r="DF19" s="10"/>
      <c r="DG19" s="10"/>
      <c r="DH19" s="10"/>
      <c r="DI19" s="11"/>
      <c r="DJ19" s="12"/>
      <c r="DK19" s="12" t="s">
        <v>8</v>
      </c>
      <c r="DL19" s="12"/>
    </row>
    <row r="20" spans="1:116" x14ac:dyDescent="0.25">
      <c r="A20" s="114">
        <v>1</v>
      </c>
      <c r="B20" s="3">
        <v>0.9</v>
      </c>
      <c r="C20" s="61">
        <f t="shared" ref="C20:C23" si="14">AC38</f>
        <v>741.55087281729925</v>
      </c>
      <c r="D20" s="58">
        <f t="shared" ref="D20:D23" si="15">AE38</f>
        <v>3.4248032333546057E-2</v>
      </c>
      <c r="E20" s="58">
        <f t="shared" si="12"/>
        <v>0.88895979578813022</v>
      </c>
      <c r="F20" s="58">
        <f t="shared" si="12"/>
        <v>7.6792171878323767E-2</v>
      </c>
      <c r="G20" s="68">
        <f>AH38</f>
        <v>5.047561884112068</v>
      </c>
      <c r="H20" s="68">
        <f>AI38</f>
        <v>10.918904158161574</v>
      </c>
      <c r="J20" s="114">
        <v>1</v>
      </c>
      <c r="K20" s="3">
        <v>0.9</v>
      </c>
      <c r="L20" s="61">
        <f>AS38</f>
        <v>731.21154347899028</v>
      </c>
      <c r="M20" s="58">
        <f>AU38</f>
        <v>3.4248032333546057E-2</v>
      </c>
      <c r="N20" s="58">
        <f t="shared" si="13"/>
        <v>0.88895979578813022</v>
      </c>
      <c r="O20" s="58">
        <f t="shared" si="13"/>
        <v>7.6792171878323767E-2</v>
      </c>
      <c r="P20" s="68">
        <f>AX38</f>
        <v>4.9812826573792544</v>
      </c>
      <c r="Q20" s="68">
        <f>AY38</f>
        <v>10.899503582607208</v>
      </c>
      <c r="R20" s="64">
        <f t="shared" ref="R20:S23" si="16">(L20-C20)/C20</f>
        <v>-1.3942845618976622E-2</v>
      </c>
      <c r="S20" s="64">
        <f t="shared" si="16"/>
        <v>0</v>
      </c>
      <c r="T20" s="64">
        <f t="shared" ref="T20:U23" si="17">(P20-G20)/G20</f>
        <v>-1.3130938907641148E-2</v>
      </c>
      <c r="U20" s="64">
        <f t="shared" si="17"/>
        <v>-1.7767877868828663E-3</v>
      </c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  <c r="AL20" s="8"/>
      <c r="AM20" s="13"/>
      <c r="AN20" s="14"/>
      <c r="AO20" s="9" t="s">
        <v>9</v>
      </c>
      <c r="AP20" s="15" t="s">
        <v>10</v>
      </c>
      <c r="AQ20" s="15" t="s">
        <v>11</v>
      </c>
      <c r="AR20" s="9"/>
      <c r="AS20" s="15" t="s">
        <v>12</v>
      </c>
      <c r="AT20" s="15" t="s">
        <v>13</v>
      </c>
      <c r="AU20" s="16" t="s">
        <v>14</v>
      </c>
      <c r="AV20" s="17" t="s">
        <v>15</v>
      </c>
      <c r="AW20" s="16" t="s">
        <v>14</v>
      </c>
      <c r="AX20" s="9" t="s">
        <v>16</v>
      </c>
      <c r="AY20" s="13"/>
      <c r="AZ20" s="13"/>
      <c r="BB20" s="8"/>
      <c r="BC20" s="13"/>
      <c r="BD20" s="14"/>
      <c r="BE20" s="9" t="s">
        <v>9</v>
      </c>
      <c r="BF20" s="15" t="s">
        <v>10</v>
      </c>
      <c r="BG20" s="15" t="s">
        <v>11</v>
      </c>
      <c r="BH20" s="9"/>
      <c r="BI20" s="15" t="s">
        <v>12</v>
      </c>
      <c r="BJ20" s="15" t="s">
        <v>13</v>
      </c>
      <c r="BK20" s="16" t="s">
        <v>14</v>
      </c>
      <c r="BL20" s="17" t="s">
        <v>15</v>
      </c>
      <c r="BM20" s="16" t="s">
        <v>14</v>
      </c>
      <c r="BN20" s="9" t="s">
        <v>16</v>
      </c>
      <c r="BO20" s="13"/>
      <c r="BP20" s="13"/>
      <c r="BR20" s="8"/>
      <c r="BS20" s="13"/>
      <c r="BT20" s="14"/>
      <c r="BU20" s="9" t="s">
        <v>9</v>
      </c>
      <c r="BV20" s="15" t="s">
        <v>10</v>
      </c>
      <c r="BW20" s="15" t="s">
        <v>11</v>
      </c>
      <c r="BX20" s="9"/>
      <c r="BY20" s="15" t="s">
        <v>12</v>
      </c>
      <c r="BZ20" s="15" t="s">
        <v>13</v>
      </c>
      <c r="CA20" s="16" t="s">
        <v>14</v>
      </c>
      <c r="CB20" s="17" t="s">
        <v>15</v>
      </c>
      <c r="CC20" s="16" t="s">
        <v>14</v>
      </c>
      <c r="CD20" s="9" t="s">
        <v>16</v>
      </c>
      <c r="CE20" s="13"/>
      <c r="CF20" s="13"/>
      <c r="CH20" s="8"/>
      <c r="CI20" s="13"/>
      <c r="CJ20" s="14"/>
      <c r="CK20" s="9"/>
      <c r="CL20" s="15"/>
      <c r="CM20" s="15"/>
      <c r="CN20" s="9"/>
      <c r="CO20" s="15"/>
      <c r="CP20" s="15"/>
      <c r="CQ20" s="16"/>
      <c r="CR20" s="17"/>
      <c r="CS20" s="16"/>
      <c r="CT20" s="9"/>
      <c r="CU20" s="13"/>
      <c r="CV20" s="13"/>
      <c r="CX20" s="8"/>
      <c r="CY20" s="13"/>
      <c r="CZ20" s="14"/>
      <c r="DA20" s="9" t="s">
        <v>9</v>
      </c>
      <c r="DB20" s="15" t="s">
        <v>10</v>
      </c>
      <c r="DC20" s="15" t="s">
        <v>11</v>
      </c>
      <c r="DD20" s="9"/>
      <c r="DE20" s="15" t="s">
        <v>12</v>
      </c>
      <c r="DF20" s="15" t="s">
        <v>13</v>
      </c>
      <c r="DG20" s="16" t="s">
        <v>14</v>
      </c>
      <c r="DH20" s="17" t="s">
        <v>15</v>
      </c>
      <c r="DI20" s="16" t="s">
        <v>14</v>
      </c>
      <c r="DJ20" s="9" t="s">
        <v>16</v>
      </c>
      <c r="DK20" s="13"/>
      <c r="DL20" s="13"/>
    </row>
    <row r="21" spans="1:116" x14ac:dyDescent="0.25">
      <c r="A21" s="114">
        <v>2</v>
      </c>
      <c r="B21" s="3">
        <v>0.92</v>
      </c>
      <c r="C21" s="61">
        <f t="shared" si="14"/>
        <v>690.90305117829735</v>
      </c>
      <c r="D21" s="58">
        <f t="shared" si="15"/>
        <v>3.2333546054031055E-2</v>
      </c>
      <c r="E21" s="58">
        <f t="shared" si="12"/>
        <v>0.86428419485215913</v>
      </c>
      <c r="F21" s="58">
        <f t="shared" si="12"/>
        <v>0.10338225909380983</v>
      </c>
      <c r="G21" s="68">
        <f t="shared" si="12"/>
        <v>5.009403201678583</v>
      </c>
      <c r="H21" s="68">
        <f t="shared" si="12"/>
        <v>9.1589592490847593</v>
      </c>
      <c r="J21" s="114">
        <v>2</v>
      </c>
      <c r="K21" s="3">
        <v>0.92</v>
      </c>
      <c r="L21" s="61">
        <f>AS39</f>
        <v>676.55693074172552</v>
      </c>
      <c r="M21" s="58">
        <f>AU39</f>
        <v>3.2971708147202725E-2</v>
      </c>
      <c r="N21" s="58">
        <f t="shared" si="13"/>
        <v>0.86428419485215913</v>
      </c>
      <c r="O21" s="58">
        <f t="shared" si="13"/>
        <v>0.10274409700063816</v>
      </c>
      <c r="P21" s="68">
        <f t="shared" si="13"/>
        <v>4.9985341285764839</v>
      </c>
      <c r="Q21" s="68">
        <f t="shared" si="13"/>
        <v>9.2385491565717626</v>
      </c>
      <c r="R21" s="64">
        <f t="shared" si="16"/>
        <v>-2.076430320014552E-2</v>
      </c>
      <c r="S21" s="64">
        <f t="shared" si="16"/>
        <v>1.9736842105263278E-2</v>
      </c>
      <c r="T21" s="64">
        <f t="shared" si="17"/>
        <v>-2.1697341308954685E-3</v>
      </c>
      <c r="U21" s="64">
        <f t="shared" si="17"/>
        <v>8.6898418611215597E-3</v>
      </c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  <c r="AL21" s="18"/>
      <c r="AM21" s="19" t="s">
        <v>17</v>
      </c>
      <c r="AN21" s="20" t="s">
        <v>18</v>
      </c>
      <c r="AO21" s="19" t="s">
        <v>19</v>
      </c>
      <c r="AP21" s="21" t="s">
        <v>20</v>
      </c>
      <c r="AQ21" s="21" t="s">
        <v>21</v>
      </c>
      <c r="AR21" s="19" t="s">
        <v>12</v>
      </c>
      <c r="AS21" s="21" t="s">
        <v>22</v>
      </c>
      <c r="AT21" s="21" t="s">
        <v>22</v>
      </c>
      <c r="AU21" s="22" t="s">
        <v>23</v>
      </c>
      <c r="AV21" s="22" t="s">
        <v>24</v>
      </c>
      <c r="AW21" s="22" t="s">
        <v>25</v>
      </c>
      <c r="AX21" s="19" t="s">
        <v>26</v>
      </c>
      <c r="AY21" s="19" t="s">
        <v>27</v>
      </c>
      <c r="AZ21" s="19" t="s">
        <v>28</v>
      </c>
      <c r="BB21" s="18"/>
      <c r="BC21" s="19" t="s">
        <v>17</v>
      </c>
      <c r="BD21" s="20" t="s">
        <v>18</v>
      </c>
      <c r="BE21" s="19" t="s">
        <v>19</v>
      </c>
      <c r="BF21" s="21" t="s">
        <v>20</v>
      </c>
      <c r="BG21" s="21" t="s">
        <v>21</v>
      </c>
      <c r="BH21" s="19" t="s">
        <v>12</v>
      </c>
      <c r="BI21" s="21" t="s">
        <v>22</v>
      </c>
      <c r="BJ21" s="21" t="s">
        <v>22</v>
      </c>
      <c r="BK21" s="22" t="s">
        <v>23</v>
      </c>
      <c r="BL21" s="22" t="s">
        <v>24</v>
      </c>
      <c r="BM21" s="22" t="s">
        <v>25</v>
      </c>
      <c r="BN21" s="19" t="s">
        <v>26</v>
      </c>
      <c r="BO21" s="19" t="s">
        <v>27</v>
      </c>
      <c r="BP21" s="19" t="s">
        <v>28</v>
      </c>
      <c r="BR21" s="18"/>
      <c r="BS21" s="19" t="s">
        <v>17</v>
      </c>
      <c r="BT21" s="20" t="s">
        <v>18</v>
      </c>
      <c r="BU21" s="19" t="s">
        <v>19</v>
      </c>
      <c r="BV21" s="21" t="s">
        <v>20</v>
      </c>
      <c r="BW21" s="21" t="s">
        <v>21</v>
      </c>
      <c r="BX21" s="19" t="s">
        <v>12</v>
      </c>
      <c r="BY21" s="21" t="s">
        <v>22</v>
      </c>
      <c r="BZ21" s="21" t="s">
        <v>22</v>
      </c>
      <c r="CA21" s="22" t="s">
        <v>23</v>
      </c>
      <c r="CB21" s="22" t="s">
        <v>24</v>
      </c>
      <c r="CC21" s="22" t="s">
        <v>25</v>
      </c>
      <c r="CD21" s="19" t="s">
        <v>26</v>
      </c>
      <c r="CE21" s="19" t="s">
        <v>27</v>
      </c>
      <c r="CF21" s="19" t="s">
        <v>28</v>
      </c>
      <c r="CH21" s="18"/>
      <c r="CI21" s="19"/>
      <c r="CJ21" s="20"/>
      <c r="CK21" s="19"/>
      <c r="CL21" s="21"/>
      <c r="CM21" s="21"/>
      <c r="CN21" s="19"/>
      <c r="CO21" s="21"/>
      <c r="CP21" s="21"/>
      <c r="CQ21" s="22"/>
      <c r="CR21" s="22"/>
      <c r="CS21" s="22"/>
      <c r="CT21" s="19"/>
      <c r="CU21" s="19"/>
      <c r="CV21" s="19"/>
      <c r="CX21" s="18"/>
      <c r="CY21" s="19" t="s">
        <v>17</v>
      </c>
      <c r="CZ21" s="20" t="s">
        <v>18</v>
      </c>
      <c r="DA21" s="19" t="s">
        <v>19</v>
      </c>
      <c r="DB21" s="21" t="s">
        <v>20</v>
      </c>
      <c r="DC21" s="21" t="s">
        <v>21</v>
      </c>
      <c r="DD21" s="19" t="s">
        <v>12</v>
      </c>
      <c r="DE21" s="21" t="s">
        <v>22</v>
      </c>
      <c r="DF21" s="21" t="s">
        <v>22</v>
      </c>
      <c r="DG21" s="22" t="s">
        <v>23</v>
      </c>
      <c r="DH21" s="22" t="s">
        <v>24</v>
      </c>
      <c r="DI21" s="22" t="s">
        <v>25</v>
      </c>
      <c r="DJ21" s="19" t="s">
        <v>26</v>
      </c>
      <c r="DK21" s="19" t="s">
        <v>27</v>
      </c>
      <c r="DL21" s="19" t="s">
        <v>28</v>
      </c>
    </row>
    <row r="22" spans="1:116" x14ac:dyDescent="0.25">
      <c r="A22" s="114">
        <v>3</v>
      </c>
      <c r="B22" s="3">
        <v>0.95</v>
      </c>
      <c r="C22" s="61">
        <f t="shared" si="14"/>
        <v>530.47723855586275</v>
      </c>
      <c r="D22" s="58">
        <f t="shared" si="15"/>
        <v>5.3180174430972137E-2</v>
      </c>
      <c r="E22" s="58">
        <f t="shared" si="12"/>
        <v>0.77409061901723042</v>
      </c>
      <c r="F22" s="58">
        <f t="shared" si="12"/>
        <v>0.17272920655179749</v>
      </c>
      <c r="G22" s="68">
        <f t="shared" si="12"/>
        <v>5.6248569020866643</v>
      </c>
      <c r="H22" s="68">
        <f t="shared" si="12"/>
        <v>9.7575307586609323</v>
      </c>
      <c r="J22" s="114">
        <v>3</v>
      </c>
      <c r="K22" s="3">
        <v>0.95</v>
      </c>
      <c r="L22" s="61">
        <f>AS40</f>
        <v>496.23254882898613</v>
      </c>
      <c r="M22" s="58">
        <f>AU40</f>
        <v>5.786002978089768E-2</v>
      </c>
      <c r="N22" s="58">
        <f t="shared" si="13"/>
        <v>0.77409061901723042</v>
      </c>
      <c r="O22" s="58">
        <f t="shared" si="13"/>
        <v>0.16804935120187195</v>
      </c>
      <c r="P22" s="68">
        <f t="shared" si="13"/>
        <v>5.644921196066174</v>
      </c>
      <c r="Q22" s="68">
        <f t="shared" si="13"/>
        <v>10.004202045446362</v>
      </c>
      <c r="R22" s="64">
        <f t="shared" si="16"/>
        <v>-6.4554494025233167E-2</v>
      </c>
      <c r="S22" s="64">
        <f t="shared" si="16"/>
        <v>8.7999999999999912E-2</v>
      </c>
      <c r="T22" s="64">
        <f t="shared" si="17"/>
        <v>3.5670763414561561E-3</v>
      </c>
      <c r="U22" s="64">
        <f t="shared" si="17"/>
        <v>2.5280093179975986E-2</v>
      </c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  <c r="AL22" s="9" t="s">
        <v>29</v>
      </c>
      <c r="AM22" s="23">
        <v>0</v>
      </c>
      <c r="AN22" s="24" t="s">
        <v>39</v>
      </c>
      <c r="AO22" s="25">
        <v>2369.8664448504851</v>
      </c>
      <c r="AP22" s="26">
        <v>777.63278968269412</v>
      </c>
      <c r="AQ22" s="26">
        <v>12211.981582987069</v>
      </c>
      <c r="AR22" s="27">
        <v>14581.848027837541</v>
      </c>
      <c r="AS22" s="28" t="s">
        <v>30</v>
      </c>
      <c r="AT22" s="28" t="s">
        <v>30</v>
      </c>
      <c r="AU22" s="29" t="s">
        <v>30</v>
      </c>
      <c r="AV22" s="30">
        <v>1</v>
      </c>
      <c r="AW22" s="29" t="s">
        <v>30</v>
      </c>
      <c r="AX22" s="31"/>
      <c r="AY22" s="31"/>
      <c r="AZ22" s="31"/>
      <c r="BB22" s="9" t="s">
        <v>29</v>
      </c>
      <c r="BC22" s="23">
        <v>0</v>
      </c>
      <c r="BD22" s="24" t="s">
        <v>39</v>
      </c>
      <c r="BE22" s="25" t="e">
        <v>#VALUE!</v>
      </c>
      <c r="BF22" s="26" t="s">
        <v>61</v>
      </c>
      <c r="BG22" s="26" t="s">
        <v>61</v>
      </c>
      <c r="BH22" s="27" t="s">
        <v>61</v>
      </c>
      <c r="BI22" s="28" t="s">
        <v>30</v>
      </c>
      <c r="BJ22" s="28" t="s">
        <v>30</v>
      </c>
      <c r="BK22" s="29" t="s">
        <v>30</v>
      </c>
      <c r="BL22" s="30">
        <v>1</v>
      </c>
      <c r="BM22" s="29" t="s">
        <v>30</v>
      </c>
      <c r="BN22" s="31"/>
      <c r="BO22" s="31"/>
      <c r="BP22" s="31"/>
      <c r="BR22" s="9" t="s">
        <v>29</v>
      </c>
      <c r="BS22" s="23">
        <v>0</v>
      </c>
      <c r="BT22" s="24" t="s">
        <v>39</v>
      </c>
      <c r="BU22" s="25" t="e">
        <v>#VALUE!</v>
      </c>
      <c r="BV22" s="26" t="s">
        <v>61</v>
      </c>
      <c r="BW22" s="26" t="s">
        <v>61</v>
      </c>
      <c r="BX22" s="27" t="s">
        <v>61</v>
      </c>
      <c r="BY22" s="28" t="s">
        <v>30</v>
      </c>
      <c r="BZ22" s="28" t="s">
        <v>30</v>
      </c>
      <c r="CA22" s="29" t="s">
        <v>30</v>
      </c>
      <c r="CB22" s="30">
        <v>1</v>
      </c>
      <c r="CC22" s="29" t="s">
        <v>30</v>
      </c>
      <c r="CD22" s="31"/>
      <c r="CE22" s="31"/>
      <c r="CF22" s="31"/>
      <c r="CH22" s="9"/>
      <c r="CI22" s="23"/>
      <c r="CJ22" s="24"/>
      <c r="CK22" s="25"/>
      <c r="CL22" s="26"/>
      <c r="CM22" s="26"/>
      <c r="CN22" s="27"/>
      <c r="CO22" s="28"/>
      <c r="CP22" s="28"/>
      <c r="CQ22" s="29"/>
      <c r="CR22" s="30"/>
      <c r="CS22" s="29"/>
      <c r="CT22" s="31"/>
      <c r="CU22" s="31"/>
      <c r="CV22" s="31"/>
      <c r="CX22" s="9" t="s">
        <v>29</v>
      </c>
      <c r="CY22" s="23">
        <v>0</v>
      </c>
      <c r="CZ22" s="24" t="s">
        <v>39</v>
      </c>
      <c r="DA22" s="25" t="e">
        <v>#VALUE!</v>
      </c>
      <c r="DB22" s="26" t="s">
        <v>61</v>
      </c>
      <c r="DC22" s="26" t="s">
        <v>61</v>
      </c>
      <c r="DD22" s="27" t="s">
        <v>61</v>
      </c>
      <c r="DE22" s="28" t="s">
        <v>30</v>
      </c>
      <c r="DF22" s="28" t="s">
        <v>30</v>
      </c>
      <c r="DG22" s="29" t="s">
        <v>30</v>
      </c>
      <c r="DH22" s="30">
        <v>1</v>
      </c>
      <c r="DI22" s="29" t="s">
        <v>30</v>
      </c>
      <c r="DJ22" s="31"/>
      <c r="DK22" s="31"/>
      <c r="DL22" s="31"/>
    </row>
    <row r="23" spans="1:116" x14ac:dyDescent="0.25">
      <c r="A23" s="114">
        <v>4</v>
      </c>
      <c r="B23" s="3">
        <v>0.98</v>
      </c>
      <c r="C23" s="61">
        <f t="shared" si="14"/>
        <v>517.20899027799123</v>
      </c>
      <c r="D23" s="58">
        <f t="shared" si="15"/>
        <v>7.1048713039778777E-2</v>
      </c>
      <c r="E23" s="58">
        <f t="shared" si="12"/>
        <v>0.74367155924271433</v>
      </c>
      <c r="F23" s="58">
        <f t="shared" si="12"/>
        <v>0.18527972771750692</v>
      </c>
      <c r="G23" s="68">
        <f t="shared" si="12"/>
        <v>6.3820949597039318</v>
      </c>
      <c r="H23" s="68">
        <f t="shared" si="12"/>
        <v>11.610944154613163</v>
      </c>
      <c r="J23" s="114">
        <v>4</v>
      </c>
      <c r="K23" s="3">
        <v>0.98</v>
      </c>
      <c r="L23" s="61">
        <f>AS41</f>
        <v>471.72723487506164</v>
      </c>
      <c r="M23" s="58">
        <f>AU41</f>
        <v>7.6792171878323767E-2</v>
      </c>
      <c r="N23" s="58">
        <f t="shared" si="13"/>
        <v>0.74367155924271433</v>
      </c>
      <c r="O23" s="58">
        <f t="shared" si="13"/>
        <v>0.17953626887896193</v>
      </c>
      <c r="P23" s="68">
        <f t="shared" si="13"/>
        <v>6.4101063765765147</v>
      </c>
      <c r="Q23" s="68">
        <f t="shared" si="13"/>
        <v>11.670921467202751</v>
      </c>
      <c r="R23" s="64">
        <f t="shared" si="16"/>
        <v>-8.7936900281806604E-2</v>
      </c>
      <c r="S23" s="64">
        <f t="shared" si="16"/>
        <v>8.0838323353293398E-2</v>
      </c>
      <c r="T23" s="64">
        <f t="shared" si="17"/>
        <v>4.3890630035192026E-3</v>
      </c>
      <c r="U23" s="64">
        <f t="shared" si="17"/>
        <v>5.1655844512660289E-3</v>
      </c>
      <c r="V23" s="9" t="s">
        <v>29</v>
      </c>
      <c r="W23" s="23">
        <v>1</v>
      </c>
      <c r="X23" s="24" t="s">
        <v>40</v>
      </c>
      <c r="Y23" s="32">
        <v>2748.9225086850556</v>
      </c>
      <c r="Z23" s="33">
        <v>813.08897938611744</v>
      </c>
      <c r="AA23" s="33">
        <v>13002.107313918497</v>
      </c>
      <c r="AB23" s="34">
        <v>15751.029822603523</v>
      </c>
      <c r="AC23" s="35">
        <v>838.68558401279699</v>
      </c>
      <c r="AD23" s="35">
        <v>486.83826630242947</v>
      </c>
      <c r="AE23" s="36">
        <v>4.510284959426307E-2</v>
      </c>
      <c r="AF23" s="36">
        <v>0.87469333836572938</v>
      </c>
      <c r="AG23" s="36">
        <v>8.0203812040007552E-2</v>
      </c>
      <c r="AH23" s="37">
        <v>6.7123155763294458</v>
      </c>
      <c r="AI23" s="37">
        <v>13.215641309211724</v>
      </c>
      <c r="AJ23" s="37">
        <v>7.0838971932792241</v>
      </c>
      <c r="AL23" s="9" t="s">
        <v>29</v>
      </c>
      <c r="AM23" s="23">
        <v>1</v>
      </c>
      <c r="AN23" s="24" t="s">
        <v>40</v>
      </c>
      <c r="AO23" s="32">
        <v>2748.6790720878216</v>
      </c>
      <c r="AP23" s="33">
        <v>728.38331541628952</v>
      </c>
      <c r="AQ23" s="33">
        <v>11455.97773381853</v>
      </c>
      <c r="AR23" s="34">
        <v>14204.656805906367</v>
      </c>
      <c r="AS23" s="35">
        <v>662.32543098212784</v>
      </c>
      <c r="AT23" s="35">
        <v>377.19122193117437</v>
      </c>
      <c r="AU23" s="36">
        <v>5.076429515002831E-2</v>
      </c>
      <c r="AV23" s="36">
        <v>0.87469333836572938</v>
      </c>
      <c r="AW23" s="36">
        <v>7.4542366484242312E-2</v>
      </c>
      <c r="AX23" s="37">
        <v>7.6917090563897155</v>
      </c>
      <c r="AY23" s="37">
        <v>15.357641899116729</v>
      </c>
      <c r="AZ23" s="37">
        <v>8.1426868341925847</v>
      </c>
      <c r="BB23" s="9" t="s">
        <v>29</v>
      </c>
      <c r="BC23" s="23">
        <v>1</v>
      </c>
      <c r="BD23" s="24" t="s">
        <v>40</v>
      </c>
      <c r="BE23" s="32" t="e">
        <v>#VALUE!</v>
      </c>
      <c r="BF23" s="33" t="s">
        <v>61</v>
      </c>
      <c r="BG23" s="33" t="s">
        <v>61</v>
      </c>
      <c r="BH23" s="34" t="s">
        <v>61</v>
      </c>
      <c r="BI23" s="35" t="s">
        <v>61</v>
      </c>
      <c r="BJ23" s="35" t="e">
        <v>#VALUE!</v>
      </c>
      <c r="BK23" s="36">
        <v>0</v>
      </c>
      <c r="BL23" s="36">
        <v>0</v>
      </c>
      <c r="BM23" s="36">
        <v>0</v>
      </c>
      <c r="BN23" s="37" t="e">
        <v>#VALUE!</v>
      </c>
      <c r="BO23" s="37" t="s">
        <v>61</v>
      </c>
      <c r="BP23" s="37" t="s">
        <v>61</v>
      </c>
      <c r="BR23" s="9" t="s">
        <v>29</v>
      </c>
      <c r="BS23" s="23">
        <v>1</v>
      </c>
      <c r="BT23" s="24" t="s">
        <v>40</v>
      </c>
      <c r="BU23" s="32" t="e">
        <v>#VALUE!</v>
      </c>
      <c r="BV23" s="33" t="s">
        <v>61</v>
      </c>
      <c r="BW23" s="33" t="s">
        <v>61</v>
      </c>
      <c r="BX23" s="34" t="s">
        <v>61</v>
      </c>
      <c r="BY23" s="35" t="s">
        <v>61</v>
      </c>
      <c r="BZ23" s="35" t="e">
        <v>#VALUE!</v>
      </c>
      <c r="CA23" s="36">
        <v>0</v>
      </c>
      <c r="CB23" s="36">
        <v>0</v>
      </c>
      <c r="CC23" s="36">
        <v>0</v>
      </c>
      <c r="CD23" s="37" t="e">
        <v>#VALUE!</v>
      </c>
      <c r="CE23" s="37" t="s">
        <v>61</v>
      </c>
      <c r="CF23" s="37" t="s">
        <v>61</v>
      </c>
      <c r="CH23" s="9"/>
      <c r="CI23" s="23"/>
      <c r="CJ23" s="24"/>
      <c r="CK23" s="32"/>
      <c r="CL23" s="33"/>
      <c r="CM23" s="33"/>
      <c r="CN23" s="34"/>
      <c r="CO23" s="35"/>
      <c r="CP23" s="35"/>
      <c r="CQ23" s="36"/>
      <c r="CR23" s="36"/>
      <c r="CS23" s="36"/>
      <c r="CT23" s="37"/>
      <c r="CU23" s="37"/>
      <c r="CV23" s="37"/>
      <c r="CX23" s="9" t="s">
        <v>29</v>
      </c>
      <c r="CY23" s="23">
        <v>1</v>
      </c>
      <c r="CZ23" s="24" t="s">
        <v>40</v>
      </c>
      <c r="DA23" s="32" t="e">
        <v>#VALUE!</v>
      </c>
      <c r="DB23" s="33" t="s">
        <v>61</v>
      </c>
      <c r="DC23" s="33" t="s">
        <v>61</v>
      </c>
      <c r="DD23" s="34" t="s">
        <v>61</v>
      </c>
      <c r="DE23" s="35" t="s">
        <v>61</v>
      </c>
      <c r="DF23" s="35" t="e">
        <v>#VALUE!</v>
      </c>
      <c r="DG23" s="36">
        <v>0</v>
      </c>
      <c r="DH23" s="36">
        <v>0</v>
      </c>
      <c r="DI23" s="36">
        <v>0</v>
      </c>
      <c r="DJ23" s="37" t="e">
        <v>#VALUE!</v>
      </c>
      <c r="DK23" s="37" t="s">
        <v>61</v>
      </c>
      <c r="DL23" s="37" t="s">
        <v>61</v>
      </c>
    </row>
    <row r="24" spans="1:116" x14ac:dyDescent="0.25">
      <c r="V24" s="9" t="s">
        <v>29</v>
      </c>
      <c r="W24" s="23">
        <v>2</v>
      </c>
      <c r="X24" s="24" t="s">
        <v>41</v>
      </c>
      <c r="Y24" s="32">
        <v>2778.6389781242474</v>
      </c>
      <c r="Z24" s="33">
        <v>803.11549469087856</v>
      </c>
      <c r="AA24" s="33">
        <v>12848.360453237006</v>
      </c>
      <c r="AB24" s="34">
        <v>15626.999431361253</v>
      </c>
      <c r="AC24" s="35">
        <v>752.29635103238684</v>
      </c>
      <c r="AD24" s="35">
        <v>610.86865754469909</v>
      </c>
      <c r="AE24" s="36">
        <v>4.208341196452161E-2</v>
      </c>
      <c r="AF24" s="36">
        <v>0.82355161351198336</v>
      </c>
      <c r="AG24" s="36">
        <v>0.134364974523495</v>
      </c>
      <c r="AH24" s="37">
        <v>6.1520237907055133</v>
      </c>
      <c r="AI24" s="37">
        <v>9.2163093223083976</v>
      </c>
      <c r="AJ24" s="37">
        <v>4.3649663348894592</v>
      </c>
      <c r="AL24" s="9" t="s">
        <v>29</v>
      </c>
      <c r="AM24" s="23">
        <v>2</v>
      </c>
      <c r="AN24" s="24" t="s">
        <v>41</v>
      </c>
      <c r="AO24" s="32">
        <v>2778.7350812822051</v>
      </c>
      <c r="AP24" s="33">
        <v>719.39878779574849</v>
      </c>
      <c r="AQ24" s="33">
        <v>11318.941925150582</v>
      </c>
      <c r="AR24" s="34">
        <v>14097.677006432785</v>
      </c>
      <c r="AS24" s="35">
        <v>609.59113951368909</v>
      </c>
      <c r="AT24" s="35">
        <v>484.17102140475617</v>
      </c>
      <c r="AU24" s="36">
        <v>4.9065861483298737E-2</v>
      </c>
      <c r="AV24" s="36">
        <v>0.82355161351198336</v>
      </c>
      <c r="AW24" s="36">
        <v>0.12738252500471786</v>
      </c>
      <c r="AX24" s="37">
        <v>7.0211323828558045</v>
      </c>
      <c r="AY24" s="37">
        <v>10.573711949244723</v>
      </c>
      <c r="AZ24" s="37">
        <v>4.8933872326166847</v>
      </c>
      <c r="BB24" s="9" t="s">
        <v>29</v>
      </c>
      <c r="BC24" s="23">
        <v>2</v>
      </c>
      <c r="BD24" s="24" t="s">
        <v>41</v>
      </c>
      <c r="BE24" s="32" t="e">
        <v>#VALUE!</v>
      </c>
      <c r="BF24" s="33" t="s">
        <v>61</v>
      </c>
      <c r="BG24" s="33" t="s">
        <v>61</v>
      </c>
      <c r="BH24" s="34" t="s">
        <v>61</v>
      </c>
      <c r="BI24" s="35" t="s">
        <v>61</v>
      </c>
      <c r="BJ24" s="35" t="e">
        <v>#VALUE!</v>
      </c>
      <c r="BK24" s="36">
        <v>0</v>
      </c>
      <c r="BL24" s="36">
        <v>0</v>
      </c>
      <c r="BM24" s="36">
        <v>0</v>
      </c>
      <c r="BN24" s="37" t="e">
        <v>#VALUE!</v>
      </c>
      <c r="BO24" s="37" t="s">
        <v>61</v>
      </c>
      <c r="BP24" s="37" t="s">
        <v>61</v>
      </c>
      <c r="BR24" s="9" t="s">
        <v>29</v>
      </c>
      <c r="BS24" s="23">
        <v>2</v>
      </c>
      <c r="BT24" s="24" t="s">
        <v>41</v>
      </c>
      <c r="BU24" s="32" t="e">
        <v>#VALUE!</v>
      </c>
      <c r="BV24" s="33" t="s">
        <v>61</v>
      </c>
      <c r="BW24" s="33" t="s">
        <v>61</v>
      </c>
      <c r="BX24" s="34" t="s">
        <v>61</v>
      </c>
      <c r="BY24" s="35" t="s">
        <v>61</v>
      </c>
      <c r="BZ24" s="35" t="e">
        <v>#VALUE!</v>
      </c>
      <c r="CA24" s="36">
        <v>0</v>
      </c>
      <c r="CB24" s="36">
        <v>0</v>
      </c>
      <c r="CC24" s="36">
        <v>0</v>
      </c>
      <c r="CD24" s="37" t="e">
        <v>#VALUE!</v>
      </c>
      <c r="CE24" s="37" t="s">
        <v>61</v>
      </c>
      <c r="CF24" s="37" t="s">
        <v>61</v>
      </c>
      <c r="CH24" s="9"/>
      <c r="CI24" s="23"/>
      <c r="CJ24" s="24"/>
      <c r="CK24" s="32"/>
      <c r="CL24" s="33"/>
      <c r="CM24" s="33"/>
      <c r="CN24" s="34"/>
      <c r="CO24" s="35"/>
      <c r="CP24" s="35"/>
      <c r="CQ24" s="36"/>
      <c r="CR24" s="36"/>
      <c r="CS24" s="36"/>
      <c r="CT24" s="37"/>
      <c r="CU24" s="37"/>
      <c r="CV24" s="37"/>
      <c r="CX24" s="9" t="s">
        <v>29</v>
      </c>
      <c r="CY24" s="23">
        <v>2</v>
      </c>
      <c r="CZ24" s="24" t="s">
        <v>41</v>
      </c>
      <c r="DA24" s="32" t="e">
        <v>#VALUE!</v>
      </c>
      <c r="DB24" s="33" t="s">
        <v>61</v>
      </c>
      <c r="DC24" s="33" t="s">
        <v>61</v>
      </c>
      <c r="DD24" s="34" t="s">
        <v>61</v>
      </c>
      <c r="DE24" s="35" t="s">
        <v>61</v>
      </c>
      <c r="DF24" s="35" t="e">
        <v>#VALUE!</v>
      </c>
      <c r="DG24" s="36">
        <v>0</v>
      </c>
      <c r="DH24" s="36">
        <v>0</v>
      </c>
      <c r="DI24" s="36">
        <v>0</v>
      </c>
      <c r="DJ24" s="37" t="e">
        <v>#VALUE!</v>
      </c>
      <c r="DK24" s="37" t="s">
        <v>61</v>
      </c>
      <c r="DL24" s="37" t="s">
        <v>61</v>
      </c>
    </row>
    <row r="25" spans="1:116" x14ac:dyDescent="0.25">
      <c r="A25" s="1" t="s">
        <v>59</v>
      </c>
      <c r="B25" s="1" t="s">
        <v>60</v>
      </c>
      <c r="J25" s="1" t="s">
        <v>59</v>
      </c>
      <c r="K25" s="1" t="s">
        <v>60</v>
      </c>
      <c r="R25">
        <v>-0.5</v>
      </c>
      <c r="S25">
        <v>0.5</v>
      </c>
      <c r="V25" s="9" t="s">
        <v>29</v>
      </c>
      <c r="W25" s="23">
        <v>3</v>
      </c>
      <c r="X25" s="24" t="s">
        <v>42</v>
      </c>
      <c r="Y25" s="32">
        <v>2859.8305654954156</v>
      </c>
      <c r="Z25" s="33">
        <v>788.76194172043392</v>
      </c>
      <c r="AA25" s="33">
        <v>12627.643846524221</v>
      </c>
      <c r="AB25" s="34">
        <v>15487.474412019583</v>
      </c>
      <c r="AC25" s="35">
        <v>563.2577604277576</v>
      </c>
      <c r="AD25" s="35">
        <v>750.39367688636958</v>
      </c>
      <c r="AE25" s="36">
        <v>6.3219475372711831E-2</v>
      </c>
      <c r="AF25" s="36">
        <v>0.65351953198716739</v>
      </c>
      <c r="AG25" s="36">
        <v>0.28326099264012078</v>
      </c>
      <c r="AH25" s="37">
        <v>6.0640049717493003</v>
      </c>
      <c r="AI25" s="37">
        <v>8.518032380956635</v>
      </c>
      <c r="AJ25" s="37">
        <v>6.3187226892015751</v>
      </c>
      <c r="AL25" s="9" t="s">
        <v>29</v>
      </c>
      <c r="AM25" s="23">
        <v>3</v>
      </c>
      <c r="AN25" s="24" t="s">
        <v>42</v>
      </c>
      <c r="AO25" s="32">
        <v>2860.1692662358191</v>
      </c>
      <c r="AP25" s="33">
        <v>706.4428247307992</v>
      </c>
      <c r="AQ25" s="33">
        <v>11120.977851178541</v>
      </c>
      <c r="AR25" s="34">
        <v>13981.147117414315</v>
      </c>
      <c r="AS25" s="35">
        <v>463.38885384963527</v>
      </c>
      <c r="AT25" s="35">
        <v>600.70091042322565</v>
      </c>
      <c r="AU25" s="36">
        <v>8.0203812040007552E-2</v>
      </c>
      <c r="AV25" s="36">
        <v>0.65351953198716739</v>
      </c>
      <c r="AW25" s="36">
        <v>0.26627665597282507</v>
      </c>
      <c r="AX25" s="37">
        <v>6.8872462813634696</v>
      </c>
      <c r="AY25" s="37">
        <v>9.5742623825059248</v>
      </c>
      <c r="AZ25" s="37">
        <v>7.1312315718399439</v>
      </c>
      <c r="BB25" s="9" t="s">
        <v>29</v>
      </c>
      <c r="BC25" s="23">
        <v>3</v>
      </c>
      <c r="BD25" s="24" t="s">
        <v>42</v>
      </c>
      <c r="BE25" s="32" t="e">
        <v>#VALUE!</v>
      </c>
      <c r="BF25" s="33" t="s">
        <v>61</v>
      </c>
      <c r="BG25" s="33" t="s">
        <v>61</v>
      </c>
      <c r="BH25" s="34" t="s">
        <v>61</v>
      </c>
      <c r="BI25" s="35" t="s">
        <v>61</v>
      </c>
      <c r="BJ25" s="35" t="e">
        <v>#VALUE!</v>
      </c>
      <c r="BK25" s="36">
        <v>0</v>
      </c>
      <c r="BL25" s="36">
        <v>0</v>
      </c>
      <c r="BM25" s="36">
        <v>0</v>
      </c>
      <c r="BN25" s="37" t="e">
        <v>#VALUE!</v>
      </c>
      <c r="BO25" s="37" t="s">
        <v>61</v>
      </c>
      <c r="BP25" s="37" t="s">
        <v>61</v>
      </c>
      <c r="BR25" s="9" t="s">
        <v>29</v>
      </c>
      <c r="BS25" s="23">
        <v>3</v>
      </c>
      <c r="BT25" s="24" t="s">
        <v>42</v>
      </c>
      <c r="BU25" s="32" t="e">
        <v>#VALUE!</v>
      </c>
      <c r="BV25" s="33" t="s">
        <v>61</v>
      </c>
      <c r="BW25" s="33" t="s">
        <v>61</v>
      </c>
      <c r="BX25" s="34" t="s">
        <v>61</v>
      </c>
      <c r="BY25" s="35" t="s">
        <v>61</v>
      </c>
      <c r="BZ25" s="35" t="e">
        <v>#VALUE!</v>
      </c>
      <c r="CA25" s="36">
        <v>0</v>
      </c>
      <c r="CB25" s="36">
        <v>0</v>
      </c>
      <c r="CC25" s="36">
        <v>0</v>
      </c>
      <c r="CD25" s="37" t="e">
        <v>#VALUE!</v>
      </c>
      <c r="CE25" s="37" t="s">
        <v>61</v>
      </c>
      <c r="CF25" s="37" t="s">
        <v>61</v>
      </c>
      <c r="CH25" s="9"/>
      <c r="CI25" s="23"/>
      <c r="CJ25" s="24"/>
      <c r="CK25" s="32"/>
      <c r="CL25" s="33"/>
      <c r="CM25" s="33"/>
      <c r="CN25" s="34"/>
      <c r="CO25" s="35"/>
      <c r="CP25" s="35"/>
      <c r="CQ25" s="36"/>
      <c r="CR25" s="36"/>
      <c r="CS25" s="36"/>
      <c r="CT25" s="37"/>
      <c r="CU25" s="37"/>
      <c r="CV25" s="37"/>
      <c r="CX25" s="9" t="s">
        <v>29</v>
      </c>
      <c r="CY25" s="23">
        <v>3</v>
      </c>
      <c r="CZ25" s="24" t="s">
        <v>42</v>
      </c>
      <c r="DA25" s="32" t="e">
        <v>#VALUE!</v>
      </c>
      <c r="DB25" s="33" t="s">
        <v>61</v>
      </c>
      <c r="DC25" s="33" t="s">
        <v>61</v>
      </c>
      <c r="DD25" s="34" t="s">
        <v>61</v>
      </c>
      <c r="DE25" s="35" t="s">
        <v>61</v>
      </c>
      <c r="DF25" s="35" t="e">
        <v>#VALUE!</v>
      </c>
      <c r="DG25" s="36">
        <v>0</v>
      </c>
      <c r="DH25" s="36">
        <v>0</v>
      </c>
      <c r="DI25" s="36">
        <v>0</v>
      </c>
      <c r="DJ25" s="37" t="e">
        <v>#VALUE!</v>
      </c>
      <c r="DK25" s="37" t="s">
        <v>61</v>
      </c>
      <c r="DL25" s="37" t="s">
        <v>61</v>
      </c>
    </row>
    <row r="26" spans="1:116" x14ac:dyDescent="0.25">
      <c r="A26" s="65">
        <v>2015</v>
      </c>
      <c r="B26" s="65">
        <f>$B$2</f>
        <v>75</v>
      </c>
      <c r="J26" s="65">
        <v>2016</v>
      </c>
      <c r="K26" s="65">
        <f>$B$2</f>
        <v>75</v>
      </c>
      <c r="V26" s="19" t="s">
        <v>29</v>
      </c>
      <c r="W26" s="38">
        <v>4</v>
      </c>
      <c r="X26" s="39" t="s">
        <v>43</v>
      </c>
      <c r="Y26" s="40">
        <v>2947.4789124830595</v>
      </c>
      <c r="Z26" s="41">
        <v>776.78259792072345</v>
      </c>
      <c r="AA26" s="41">
        <v>12439.708044568282</v>
      </c>
      <c r="AB26" s="42">
        <v>15387.18695705135</v>
      </c>
      <c r="AC26" s="43">
        <v>451.3084021477535</v>
      </c>
      <c r="AD26" s="35">
        <v>850.68113185460243</v>
      </c>
      <c r="AE26" s="44">
        <v>0.16210605774674466</v>
      </c>
      <c r="AF26" s="44">
        <v>0.35025476505000941</v>
      </c>
      <c r="AG26" s="44">
        <v>0.4876391772032459</v>
      </c>
      <c r="AH26" s="45">
        <v>6.2257408231194598</v>
      </c>
      <c r="AI26" s="45">
        <v>10.772394052207058</v>
      </c>
      <c r="AJ26" s="45">
        <v>8.6267292687601547</v>
      </c>
      <c r="AL26" s="19" t="s">
        <v>29</v>
      </c>
      <c r="AM26" s="38">
        <v>4</v>
      </c>
      <c r="AN26" s="39" t="s">
        <v>43</v>
      </c>
      <c r="AO26" s="40">
        <v>2947.0269603841552</v>
      </c>
      <c r="AP26" s="41">
        <v>695.91832972870088</v>
      </c>
      <c r="AQ26" s="41">
        <v>10955.856398131245</v>
      </c>
      <c r="AR26" s="42">
        <v>13902.88335851539</v>
      </c>
      <c r="AS26" s="43">
        <v>364.99871674016089</v>
      </c>
      <c r="AT26" s="35">
        <v>678.96466932215117</v>
      </c>
      <c r="AU26" s="44">
        <v>0.20079260237780713</v>
      </c>
      <c r="AV26" s="44">
        <v>0.35025476505000941</v>
      </c>
      <c r="AW26" s="44">
        <v>0.44895263257218343</v>
      </c>
      <c r="AX26" s="45">
        <v>7.063138101366909</v>
      </c>
      <c r="AY26" s="45">
        <v>12.532850372986498</v>
      </c>
      <c r="AZ26" s="45">
        <v>9.7473761407362876</v>
      </c>
      <c r="BB26" s="19" t="s">
        <v>29</v>
      </c>
      <c r="BC26" s="38">
        <v>4</v>
      </c>
      <c r="BD26" s="39" t="s">
        <v>43</v>
      </c>
      <c r="BE26" s="40" t="e">
        <v>#VALUE!</v>
      </c>
      <c r="BF26" s="41" t="s">
        <v>61</v>
      </c>
      <c r="BG26" s="41" t="s">
        <v>61</v>
      </c>
      <c r="BH26" s="42" t="s">
        <v>61</v>
      </c>
      <c r="BI26" s="43" t="s">
        <v>61</v>
      </c>
      <c r="BJ26" s="35" t="e">
        <v>#VALUE!</v>
      </c>
      <c r="BK26" s="44">
        <v>0</v>
      </c>
      <c r="BL26" s="44">
        <v>0</v>
      </c>
      <c r="BM26" s="44">
        <v>0</v>
      </c>
      <c r="BN26" s="45" t="e">
        <v>#VALUE!</v>
      </c>
      <c r="BO26" s="45" t="s">
        <v>61</v>
      </c>
      <c r="BP26" s="45" t="s">
        <v>61</v>
      </c>
      <c r="BR26" s="19" t="s">
        <v>29</v>
      </c>
      <c r="BS26" s="38">
        <v>4</v>
      </c>
      <c r="BT26" s="39" t="s">
        <v>43</v>
      </c>
      <c r="BU26" s="40" t="e">
        <v>#VALUE!</v>
      </c>
      <c r="BV26" s="41" t="s">
        <v>61</v>
      </c>
      <c r="BW26" s="41" t="s">
        <v>61</v>
      </c>
      <c r="BX26" s="42" t="s">
        <v>61</v>
      </c>
      <c r="BY26" s="43" t="s">
        <v>61</v>
      </c>
      <c r="BZ26" s="35" t="e">
        <v>#VALUE!</v>
      </c>
      <c r="CA26" s="44">
        <v>0</v>
      </c>
      <c r="CB26" s="44">
        <v>0</v>
      </c>
      <c r="CC26" s="44">
        <v>0</v>
      </c>
      <c r="CD26" s="45" t="e">
        <v>#VALUE!</v>
      </c>
      <c r="CE26" s="45" t="s">
        <v>61</v>
      </c>
      <c r="CF26" s="45" t="s">
        <v>61</v>
      </c>
      <c r="CH26" s="19"/>
      <c r="CI26" s="38"/>
      <c r="CJ26" s="39"/>
      <c r="CK26" s="40"/>
      <c r="CL26" s="41"/>
      <c r="CM26" s="41"/>
      <c r="CN26" s="42"/>
      <c r="CO26" s="43"/>
      <c r="CP26" s="35"/>
      <c r="CQ26" s="44"/>
      <c r="CR26" s="44"/>
      <c r="CS26" s="44"/>
      <c r="CT26" s="45"/>
      <c r="CU26" s="45"/>
      <c r="CV26" s="45"/>
      <c r="CX26" s="19" t="s">
        <v>29</v>
      </c>
      <c r="CY26" s="38">
        <v>4</v>
      </c>
      <c r="CZ26" s="39" t="s">
        <v>43</v>
      </c>
      <c r="DA26" s="40" t="e">
        <v>#VALUE!</v>
      </c>
      <c r="DB26" s="41" t="s">
        <v>61</v>
      </c>
      <c r="DC26" s="41" t="s">
        <v>61</v>
      </c>
      <c r="DD26" s="42" t="s">
        <v>61</v>
      </c>
      <c r="DE26" s="43" t="s">
        <v>61</v>
      </c>
      <c r="DF26" s="35" t="e">
        <v>#VALUE!</v>
      </c>
      <c r="DG26" s="44">
        <v>0</v>
      </c>
      <c r="DH26" s="44">
        <v>0</v>
      </c>
      <c r="DI26" s="44">
        <v>0</v>
      </c>
      <c r="DJ26" s="45" t="e">
        <v>#VALUE!</v>
      </c>
      <c r="DK26" s="45" t="s">
        <v>61</v>
      </c>
      <c r="DL26" s="45" t="s">
        <v>61</v>
      </c>
    </row>
    <row r="27" spans="1:11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  <c r="AL27" s="9" t="s">
        <v>31</v>
      </c>
      <c r="AM27" s="23">
        <v>0</v>
      </c>
      <c r="AN27" s="24" t="s">
        <v>44</v>
      </c>
      <c r="AO27" s="25">
        <v>1558.3676603654662</v>
      </c>
      <c r="AP27" s="26">
        <v>843.64470876952373</v>
      </c>
      <c r="AQ27" s="26">
        <v>13169.123314473365</v>
      </c>
      <c r="AR27" s="27">
        <v>14727.490974838809</v>
      </c>
      <c r="AS27" s="28" t="s">
        <v>30</v>
      </c>
      <c r="AT27" s="28" t="s">
        <v>30</v>
      </c>
      <c r="AU27" s="29" t="s">
        <v>30</v>
      </c>
      <c r="AV27" s="30">
        <v>1</v>
      </c>
      <c r="AW27" s="29" t="s">
        <v>30</v>
      </c>
      <c r="AX27" s="31"/>
      <c r="AY27" s="31"/>
      <c r="AZ27" s="31"/>
      <c r="BB27" s="9" t="s">
        <v>31</v>
      </c>
      <c r="BC27" s="23">
        <v>0</v>
      </c>
      <c r="BD27" s="24" t="s">
        <v>44</v>
      </c>
      <c r="BE27" s="25" t="e">
        <v>#VALUE!</v>
      </c>
      <c r="BF27" s="26" t="s">
        <v>61</v>
      </c>
      <c r="BG27" s="26" t="s">
        <v>61</v>
      </c>
      <c r="BH27" s="27" t="s">
        <v>61</v>
      </c>
      <c r="BI27" s="28" t="s">
        <v>30</v>
      </c>
      <c r="BJ27" s="28" t="s">
        <v>30</v>
      </c>
      <c r="BK27" s="29" t="s">
        <v>30</v>
      </c>
      <c r="BL27" s="30">
        <v>1</v>
      </c>
      <c r="BM27" s="29" t="s">
        <v>30</v>
      </c>
      <c r="BN27" s="31"/>
      <c r="BO27" s="31"/>
      <c r="BP27" s="31"/>
      <c r="BR27" s="9" t="s">
        <v>31</v>
      </c>
      <c r="BS27" s="23">
        <v>0</v>
      </c>
      <c r="BT27" s="24" t="s">
        <v>44</v>
      </c>
      <c r="BU27" s="25" t="e">
        <v>#VALUE!</v>
      </c>
      <c r="BV27" s="26" t="s">
        <v>61</v>
      </c>
      <c r="BW27" s="26" t="s">
        <v>61</v>
      </c>
      <c r="BX27" s="27" t="s">
        <v>61</v>
      </c>
      <c r="BY27" s="28" t="s">
        <v>30</v>
      </c>
      <c r="BZ27" s="28" t="s">
        <v>30</v>
      </c>
      <c r="CA27" s="29" t="s">
        <v>30</v>
      </c>
      <c r="CB27" s="30">
        <v>1</v>
      </c>
      <c r="CC27" s="29" t="s">
        <v>30</v>
      </c>
      <c r="CD27" s="31"/>
      <c r="CE27" s="31"/>
      <c r="CF27" s="31"/>
      <c r="CH27" s="9"/>
      <c r="CI27" s="23"/>
      <c r="CJ27" s="24"/>
      <c r="CK27" s="25"/>
      <c r="CL27" s="26"/>
      <c r="CM27" s="26"/>
      <c r="CN27" s="27"/>
      <c r="CO27" s="28"/>
      <c r="CP27" s="28"/>
      <c r="CQ27" s="29"/>
      <c r="CR27" s="30"/>
      <c r="CS27" s="29"/>
      <c r="CT27" s="31"/>
      <c r="CU27" s="31"/>
      <c r="CV27" s="31"/>
      <c r="CX27" s="9" t="s">
        <v>31</v>
      </c>
      <c r="CY27" s="23">
        <v>0</v>
      </c>
      <c r="CZ27" s="24" t="s">
        <v>44</v>
      </c>
      <c r="DA27" s="25" t="e">
        <v>#VALUE!</v>
      </c>
      <c r="DB27" s="26" t="s">
        <v>61</v>
      </c>
      <c r="DC27" s="26" t="s">
        <v>61</v>
      </c>
      <c r="DD27" s="27" t="s">
        <v>61</v>
      </c>
      <c r="DE27" s="28" t="s">
        <v>30</v>
      </c>
      <c r="DF27" s="28" t="s">
        <v>30</v>
      </c>
      <c r="DG27" s="29" t="s">
        <v>30</v>
      </c>
      <c r="DH27" s="30">
        <v>1</v>
      </c>
      <c r="DI27" s="29" t="s">
        <v>30</v>
      </c>
      <c r="DJ27" s="31"/>
      <c r="DK27" s="31"/>
      <c r="DL27" s="31"/>
    </row>
    <row r="28" spans="1:116" ht="15" customHeight="1" x14ac:dyDescent="0.25">
      <c r="A28" s="160" t="s">
        <v>0</v>
      </c>
      <c r="B28" s="160" t="s">
        <v>1</v>
      </c>
      <c r="C28" s="134" t="s">
        <v>3</v>
      </c>
      <c r="D28" s="134"/>
      <c r="E28" s="134"/>
      <c r="F28" s="134"/>
      <c r="G28" s="159" t="s">
        <v>70</v>
      </c>
      <c r="H28" s="159" t="s">
        <v>72</v>
      </c>
      <c r="J28" s="160" t="s">
        <v>0</v>
      </c>
      <c r="K28" s="160" t="s">
        <v>1</v>
      </c>
      <c r="L28" s="134" t="s">
        <v>3</v>
      </c>
      <c r="M28" s="134"/>
      <c r="N28" s="134"/>
      <c r="O28" s="134"/>
      <c r="P28" s="159" t="s">
        <v>70</v>
      </c>
      <c r="Q28" s="159" t="s">
        <v>72</v>
      </c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  <c r="AL28" s="9" t="s">
        <v>31</v>
      </c>
      <c r="AM28" s="23">
        <v>1</v>
      </c>
      <c r="AN28" s="24" t="s">
        <v>45</v>
      </c>
      <c r="AO28" s="32">
        <v>1710.5867164627625</v>
      </c>
      <c r="AP28" s="33">
        <v>749.4926854435231</v>
      </c>
      <c r="AQ28" s="33">
        <v>11758.831313036349</v>
      </c>
      <c r="AR28" s="34">
        <v>13469.418029499126</v>
      </c>
      <c r="AS28" s="35">
        <v>1208.5193932783466</v>
      </c>
      <c r="AT28" s="35">
        <v>1258.0729453396834</v>
      </c>
      <c r="AU28" s="36">
        <v>5.3186314253283608E-2</v>
      </c>
      <c r="AV28" s="36">
        <v>0.3815469434084644</v>
      </c>
      <c r="AW28" s="36">
        <v>0.56526674233825203</v>
      </c>
      <c r="AX28" s="37">
        <v>1.6167369613528009</v>
      </c>
      <c r="AY28" s="37">
        <v>4.1038662950004268</v>
      </c>
      <c r="AZ28" s="37">
        <v>1.2378025217252171</v>
      </c>
      <c r="BB28" s="9" t="s">
        <v>31</v>
      </c>
      <c r="BC28" s="23">
        <v>1</v>
      </c>
      <c r="BD28" s="24" t="s">
        <v>45</v>
      </c>
      <c r="BE28" s="32" t="e">
        <v>#VALUE!</v>
      </c>
      <c r="BF28" s="33" t="s">
        <v>61</v>
      </c>
      <c r="BG28" s="33" t="s">
        <v>61</v>
      </c>
      <c r="BH28" s="34" t="s">
        <v>61</v>
      </c>
      <c r="BI28" s="35" t="s">
        <v>61</v>
      </c>
      <c r="BJ28" s="35" t="e">
        <v>#VALUE!</v>
      </c>
      <c r="BK28" s="36">
        <v>0</v>
      </c>
      <c r="BL28" s="36">
        <v>0</v>
      </c>
      <c r="BM28" s="36">
        <v>0</v>
      </c>
      <c r="BN28" s="37" t="e">
        <v>#VALUE!</v>
      </c>
      <c r="BO28" s="37" t="s">
        <v>61</v>
      </c>
      <c r="BP28" s="37" t="s">
        <v>61</v>
      </c>
      <c r="BR28" s="9" t="s">
        <v>31</v>
      </c>
      <c r="BS28" s="23">
        <v>1</v>
      </c>
      <c r="BT28" s="24" t="s">
        <v>45</v>
      </c>
      <c r="BU28" s="32" t="e">
        <v>#VALUE!</v>
      </c>
      <c r="BV28" s="33" t="s">
        <v>61</v>
      </c>
      <c r="BW28" s="33" t="s">
        <v>61</v>
      </c>
      <c r="BX28" s="34" t="s">
        <v>61</v>
      </c>
      <c r="BY28" s="35" t="s">
        <v>61</v>
      </c>
      <c r="BZ28" s="35" t="e">
        <v>#VALUE!</v>
      </c>
      <c r="CA28" s="36">
        <v>0</v>
      </c>
      <c r="CB28" s="36">
        <v>0</v>
      </c>
      <c r="CC28" s="36">
        <v>0</v>
      </c>
      <c r="CD28" s="37" t="e">
        <v>#VALUE!</v>
      </c>
      <c r="CE28" s="37" t="s">
        <v>61</v>
      </c>
      <c r="CF28" s="37" t="s">
        <v>61</v>
      </c>
      <c r="CH28" s="9"/>
      <c r="CI28" s="23"/>
      <c r="CJ28" s="24"/>
      <c r="CK28" s="32"/>
      <c r="CL28" s="33"/>
      <c r="CM28" s="33"/>
      <c r="CN28" s="34"/>
      <c r="CO28" s="35"/>
      <c r="CP28" s="35"/>
      <c r="CQ28" s="36"/>
      <c r="CR28" s="36"/>
      <c r="CS28" s="36"/>
      <c r="CT28" s="37"/>
      <c r="CU28" s="37"/>
      <c r="CV28" s="37"/>
      <c r="CX28" s="9" t="s">
        <v>31</v>
      </c>
      <c r="CY28" s="23">
        <v>1</v>
      </c>
      <c r="CZ28" s="24" t="s">
        <v>45</v>
      </c>
      <c r="DA28" s="32" t="e">
        <v>#VALUE!</v>
      </c>
      <c r="DB28" s="33" t="s">
        <v>61</v>
      </c>
      <c r="DC28" s="33" t="s">
        <v>61</v>
      </c>
      <c r="DD28" s="34" t="s">
        <v>61</v>
      </c>
      <c r="DE28" s="35" t="s">
        <v>61</v>
      </c>
      <c r="DF28" s="35" t="e">
        <v>#VALUE!</v>
      </c>
      <c r="DG28" s="36">
        <v>0</v>
      </c>
      <c r="DH28" s="36">
        <v>0</v>
      </c>
      <c r="DI28" s="36">
        <v>0</v>
      </c>
      <c r="DJ28" s="37" t="e">
        <v>#VALUE!</v>
      </c>
      <c r="DK28" s="37" t="s">
        <v>61</v>
      </c>
      <c r="DL28" s="37" t="s">
        <v>61</v>
      </c>
    </row>
    <row r="29" spans="1:116" ht="30" x14ac:dyDescent="0.25">
      <c r="A29" s="160"/>
      <c r="B29" s="160"/>
      <c r="C29" s="60" t="s">
        <v>2</v>
      </c>
      <c r="D29" s="57" t="s">
        <v>63</v>
      </c>
      <c r="E29" s="57" t="s">
        <v>85</v>
      </c>
      <c r="F29" s="57" t="s">
        <v>86</v>
      </c>
      <c r="G29" s="159"/>
      <c r="H29" s="159"/>
      <c r="J29" s="160"/>
      <c r="K29" s="160"/>
      <c r="L29" s="60" t="s">
        <v>2</v>
      </c>
      <c r="M29" s="57" t="s">
        <v>63</v>
      </c>
      <c r="N29" s="57" t="s">
        <v>85</v>
      </c>
      <c r="O29" s="57" t="s">
        <v>86</v>
      </c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  <c r="AL29" s="9" t="s">
        <v>31</v>
      </c>
      <c r="AM29" s="23">
        <v>2</v>
      </c>
      <c r="AN29" s="24" t="s">
        <v>46</v>
      </c>
      <c r="AO29" s="32">
        <v>1843.3865645052147</v>
      </c>
      <c r="AP29" s="33">
        <v>728.73790254347205</v>
      </c>
      <c r="AQ29" s="33">
        <v>11442.557089704718</v>
      </c>
      <c r="AR29" s="34">
        <v>13285.943654209952</v>
      </c>
      <c r="AS29" s="35">
        <v>1154.975684637496</v>
      </c>
      <c r="AT29" s="35">
        <v>1441.5473206288571</v>
      </c>
      <c r="AU29" s="36">
        <v>0.10264310037295281</v>
      </c>
      <c r="AV29" s="36">
        <v>0.23171720447543376</v>
      </c>
      <c r="AW29" s="36">
        <v>0.66563969515161348</v>
      </c>
      <c r="AX29" s="37">
        <v>2.4804353501831895</v>
      </c>
      <c r="AY29" s="37">
        <v>6.6932997580356659</v>
      </c>
      <c r="AZ29" s="37">
        <v>3.3014605332484486</v>
      </c>
      <c r="BB29" s="9" t="s">
        <v>31</v>
      </c>
      <c r="BC29" s="23">
        <v>2</v>
      </c>
      <c r="BD29" s="24" t="s">
        <v>46</v>
      </c>
      <c r="BE29" s="32" t="e">
        <v>#VALUE!</v>
      </c>
      <c r="BF29" s="33" t="s">
        <v>61</v>
      </c>
      <c r="BG29" s="33" t="s">
        <v>61</v>
      </c>
      <c r="BH29" s="34" t="s">
        <v>61</v>
      </c>
      <c r="BI29" s="35" t="s">
        <v>61</v>
      </c>
      <c r="BJ29" s="35" t="e">
        <v>#VALUE!</v>
      </c>
      <c r="BK29" s="36">
        <v>0</v>
      </c>
      <c r="BL29" s="36">
        <v>0</v>
      </c>
      <c r="BM29" s="36">
        <v>0</v>
      </c>
      <c r="BN29" s="37" t="e">
        <v>#VALUE!</v>
      </c>
      <c r="BO29" s="37" t="s">
        <v>61</v>
      </c>
      <c r="BP29" s="37" t="s">
        <v>61</v>
      </c>
      <c r="BR29" s="9" t="s">
        <v>31</v>
      </c>
      <c r="BS29" s="23">
        <v>2</v>
      </c>
      <c r="BT29" s="24" t="s">
        <v>46</v>
      </c>
      <c r="BU29" s="32" t="e">
        <v>#VALUE!</v>
      </c>
      <c r="BV29" s="33" t="s">
        <v>61</v>
      </c>
      <c r="BW29" s="33" t="s">
        <v>61</v>
      </c>
      <c r="BX29" s="34" t="s">
        <v>61</v>
      </c>
      <c r="BY29" s="35" t="s">
        <v>61</v>
      </c>
      <c r="BZ29" s="35" t="e">
        <v>#VALUE!</v>
      </c>
      <c r="CA29" s="36">
        <v>0</v>
      </c>
      <c r="CB29" s="36">
        <v>0</v>
      </c>
      <c r="CC29" s="36">
        <v>0</v>
      </c>
      <c r="CD29" s="37" t="e">
        <v>#VALUE!</v>
      </c>
      <c r="CE29" s="37" t="s">
        <v>61</v>
      </c>
      <c r="CF29" s="37" t="s">
        <v>61</v>
      </c>
      <c r="CH29" s="9"/>
      <c r="CI29" s="23"/>
      <c r="CJ29" s="24"/>
      <c r="CK29" s="32"/>
      <c r="CL29" s="33"/>
      <c r="CM29" s="33"/>
      <c r="CN29" s="34"/>
      <c r="CO29" s="35"/>
      <c r="CP29" s="35"/>
      <c r="CQ29" s="36"/>
      <c r="CR29" s="36"/>
      <c r="CS29" s="36"/>
      <c r="CT29" s="37"/>
      <c r="CU29" s="37"/>
      <c r="CV29" s="37"/>
      <c r="CX29" s="9" t="s">
        <v>31</v>
      </c>
      <c r="CY29" s="23">
        <v>2</v>
      </c>
      <c r="CZ29" s="24" t="s">
        <v>46</v>
      </c>
      <c r="DA29" s="32" t="e">
        <v>#VALUE!</v>
      </c>
      <c r="DB29" s="33" t="s">
        <v>61</v>
      </c>
      <c r="DC29" s="33" t="s">
        <v>61</v>
      </c>
      <c r="DD29" s="34" t="s">
        <v>61</v>
      </c>
      <c r="DE29" s="35" t="s">
        <v>61</v>
      </c>
      <c r="DF29" s="35" t="e">
        <v>#VALUE!</v>
      </c>
      <c r="DG29" s="36">
        <v>0</v>
      </c>
      <c r="DH29" s="36">
        <v>0</v>
      </c>
      <c r="DI29" s="36">
        <v>0</v>
      </c>
      <c r="DJ29" s="37" t="e">
        <v>#VALUE!</v>
      </c>
      <c r="DK29" s="37" t="s">
        <v>61</v>
      </c>
      <c r="DL29" s="37" t="s">
        <v>61</v>
      </c>
    </row>
    <row r="30" spans="1:116" x14ac:dyDescent="0.25">
      <c r="A30" s="134" t="s">
        <v>64</v>
      </c>
      <c r="B30" s="134"/>
      <c r="C30" s="134"/>
      <c r="D30" s="134"/>
      <c r="E30" s="134"/>
      <c r="F30" s="134"/>
      <c r="G30" s="134"/>
      <c r="H30" s="134"/>
      <c r="J30" s="134" t="s">
        <v>64</v>
      </c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  <c r="AL30" s="9" t="s">
        <v>31</v>
      </c>
      <c r="AM30" s="23">
        <v>3</v>
      </c>
      <c r="AN30" s="24" t="s">
        <v>47</v>
      </c>
      <c r="AO30" s="32">
        <v>1889.7218028580719</v>
      </c>
      <c r="AP30" s="33">
        <v>725.13771258214774</v>
      </c>
      <c r="AQ30" s="33">
        <v>11385.165470463802</v>
      </c>
      <c r="AR30" s="34">
        <v>13274.887273321838</v>
      </c>
      <c r="AS30" s="35">
        <v>901.26327924819793</v>
      </c>
      <c r="AT30" s="35">
        <v>1452.6037015169713</v>
      </c>
      <c r="AU30" s="36">
        <v>0.26236419652991733</v>
      </c>
      <c r="AV30" s="36">
        <v>3.2430679422733905E-3</v>
      </c>
      <c r="AW30" s="36">
        <v>0.73439273552780926</v>
      </c>
      <c r="AX30" s="37">
        <v>2.7960724105156527</v>
      </c>
      <c r="AY30" s="37">
        <v>8.8130714246151456</v>
      </c>
      <c r="AZ30" s="37">
        <v>4.6202579535592836</v>
      </c>
      <c r="BB30" s="9" t="s">
        <v>31</v>
      </c>
      <c r="BC30" s="23">
        <v>3</v>
      </c>
      <c r="BD30" s="24" t="s">
        <v>47</v>
      </c>
      <c r="BE30" s="32" t="e">
        <v>#VALUE!</v>
      </c>
      <c r="BF30" s="33" t="s">
        <v>61</v>
      </c>
      <c r="BG30" s="33" t="s">
        <v>61</v>
      </c>
      <c r="BH30" s="34" t="s">
        <v>61</v>
      </c>
      <c r="BI30" s="35" t="s">
        <v>61</v>
      </c>
      <c r="BJ30" s="35" t="e">
        <v>#VALUE!</v>
      </c>
      <c r="BK30" s="36">
        <v>0</v>
      </c>
      <c r="BL30" s="36">
        <v>0</v>
      </c>
      <c r="BM30" s="36">
        <v>0</v>
      </c>
      <c r="BN30" s="37" t="e">
        <v>#VALUE!</v>
      </c>
      <c r="BO30" s="37" t="s">
        <v>61</v>
      </c>
      <c r="BP30" s="37" t="s">
        <v>61</v>
      </c>
      <c r="BR30" s="9" t="s">
        <v>31</v>
      </c>
      <c r="BS30" s="23">
        <v>3</v>
      </c>
      <c r="BT30" s="24" t="s">
        <v>47</v>
      </c>
      <c r="BU30" s="32" t="e">
        <v>#VALUE!</v>
      </c>
      <c r="BV30" s="33" t="s">
        <v>61</v>
      </c>
      <c r="BW30" s="33" t="s">
        <v>61</v>
      </c>
      <c r="BX30" s="34" t="s">
        <v>61</v>
      </c>
      <c r="BY30" s="35" t="s">
        <v>61</v>
      </c>
      <c r="BZ30" s="35" t="e">
        <v>#VALUE!</v>
      </c>
      <c r="CA30" s="36">
        <v>0</v>
      </c>
      <c r="CB30" s="36">
        <v>0</v>
      </c>
      <c r="CC30" s="36">
        <v>0</v>
      </c>
      <c r="CD30" s="37" t="e">
        <v>#VALUE!</v>
      </c>
      <c r="CE30" s="37" t="s">
        <v>61</v>
      </c>
      <c r="CF30" s="37" t="s">
        <v>61</v>
      </c>
      <c r="CH30" s="9"/>
      <c r="CI30" s="23"/>
      <c r="CJ30" s="24"/>
      <c r="CK30" s="32"/>
      <c r="CL30" s="33"/>
      <c r="CM30" s="33"/>
      <c r="CN30" s="34"/>
      <c r="CO30" s="35"/>
      <c r="CP30" s="35"/>
      <c r="CQ30" s="36"/>
      <c r="CR30" s="36"/>
      <c r="CS30" s="36"/>
      <c r="CT30" s="37"/>
      <c r="CU30" s="37"/>
      <c r="CV30" s="37"/>
      <c r="CX30" s="9" t="s">
        <v>31</v>
      </c>
      <c r="CY30" s="23">
        <v>3</v>
      </c>
      <c r="CZ30" s="24" t="s">
        <v>47</v>
      </c>
      <c r="DA30" s="32" t="e">
        <v>#VALUE!</v>
      </c>
      <c r="DB30" s="33" t="s">
        <v>61</v>
      </c>
      <c r="DC30" s="33" t="s">
        <v>61</v>
      </c>
      <c r="DD30" s="34" t="s">
        <v>61</v>
      </c>
      <c r="DE30" s="35" t="s">
        <v>61</v>
      </c>
      <c r="DF30" s="35" t="e">
        <v>#VALUE!</v>
      </c>
      <c r="DG30" s="36">
        <v>0</v>
      </c>
      <c r="DH30" s="36">
        <v>0</v>
      </c>
      <c r="DI30" s="36">
        <v>0</v>
      </c>
      <c r="DJ30" s="37" t="e">
        <v>#VALUE!</v>
      </c>
      <c r="DK30" s="37" t="s">
        <v>61</v>
      </c>
      <c r="DL30" s="37" t="s">
        <v>61</v>
      </c>
    </row>
    <row r="31" spans="1:116" x14ac:dyDescent="0.25">
      <c r="A31" s="114">
        <v>0</v>
      </c>
      <c r="B31" s="3">
        <v>0.8</v>
      </c>
      <c r="C31" s="61" t="str">
        <f>BI37</f>
        <v>NA</v>
      </c>
      <c r="D31" s="58" t="str">
        <f>BK37</f>
        <v>NA</v>
      </c>
      <c r="E31" s="58">
        <f t="shared" ref="E31:H35" si="18">BL37</f>
        <v>1</v>
      </c>
      <c r="F31" s="58" t="str">
        <f t="shared" si="18"/>
        <v>NA</v>
      </c>
      <c r="G31" s="68" t="s">
        <v>30</v>
      </c>
      <c r="H31" s="68" t="s">
        <v>30</v>
      </c>
      <c r="J31" s="114">
        <v>0</v>
      </c>
      <c r="K31" s="3">
        <v>0.8</v>
      </c>
      <c r="L31" s="61" t="str">
        <f>BY37</f>
        <v>NA</v>
      </c>
      <c r="M31" s="58" t="str">
        <f>CA37</f>
        <v>NA</v>
      </c>
      <c r="N31" s="58">
        <f t="shared" ref="N31:Q35" si="19">CB37</f>
        <v>1</v>
      </c>
      <c r="O31" s="58" t="str">
        <f t="shared" si="19"/>
        <v>NA</v>
      </c>
      <c r="P31" s="68" t="s">
        <v>30</v>
      </c>
      <c r="Q31" s="68" t="s">
        <v>30</v>
      </c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  <c r="AL31" s="47" t="s">
        <v>48</v>
      </c>
      <c r="AM31" s="5"/>
      <c r="AN31" s="5"/>
      <c r="AO31" s="5"/>
      <c r="AP31" s="5" t="s">
        <v>32</v>
      </c>
      <c r="AQ31" s="5"/>
      <c r="AR31" s="5"/>
      <c r="AS31" s="5"/>
      <c r="AT31" s="5"/>
      <c r="AU31" s="49"/>
      <c r="AV31" s="5"/>
      <c r="AW31" s="5"/>
      <c r="AX31" s="5"/>
      <c r="AY31" s="5"/>
      <c r="AZ31" s="5"/>
      <c r="BB31" s="47" t="s">
        <v>48</v>
      </c>
      <c r="BC31" s="5"/>
      <c r="BD31" s="5"/>
      <c r="BE31" s="5"/>
      <c r="BF31" s="5" t="s">
        <v>32</v>
      </c>
      <c r="BG31" s="5"/>
      <c r="BH31" s="5"/>
      <c r="BI31" s="5"/>
      <c r="BJ31" s="5"/>
      <c r="BK31" s="49"/>
      <c r="BL31" s="5"/>
      <c r="BM31" s="5"/>
      <c r="BN31" s="5"/>
      <c r="BO31" s="5"/>
      <c r="BP31" s="5"/>
      <c r="BR31" s="47" t="s">
        <v>48</v>
      </c>
      <c r="BS31" s="5"/>
      <c r="BT31" s="5"/>
      <c r="BU31" s="5"/>
      <c r="BV31" s="5" t="s">
        <v>32</v>
      </c>
      <c r="BW31" s="5"/>
      <c r="BX31" s="5"/>
      <c r="BY31" s="5"/>
      <c r="BZ31" s="5"/>
      <c r="CA31" s="49"/>
      <c r="CB31" s="5"/>
      <c r="CC31" s="5"/>
      <c r="CD31" s="5"/>
      <c r="CE31" s="5"/>
      <c r="CF31" s="5"/>
      <c r="CH31" s="47"/>
      <c r="CI31" s="5"/>
      <c r="CJ31" s="5"/>
      <c r="CK31" s="5"/>
      <c r="CL31" s="5"/>
      <c r="CM31" s="5"/>
      <c r="CN31" s="5"/>
      <c r="CO31" s="5"/>
      <c r="CP31" s="5"/>
      <c r="CQ31" s="49"/>
      <c r="CR31" s="5"/>
      <c r="CS31" s="5"/>
      <c r="CT31" s="5"/>
      <c r="CU31" s="5"/>
      <c r="CV31" s="5"/>
      <c r="CX31" s="47" t="s">
        <v>48</v>
      </c>
      <c r="CY31" s="5"/>
      <c r="CZ31" s="5"/>
      <c r="DA31" s="5"/>
      <c r="DB31" s="5" t="s">
        <v>32</v>
      </c>
      <c r="DC31" s="5"/>
      <c r="DD31" s="5"/>
      <c r="DE31" s="5"/>
      <c r="DF31" s="5"/>
      <c r="DG31" s="49"/>
      <c r="DH31" s="5"/>
      <c r="DI31" s="5"/>
      <c r="DJ31" s="5"/>
      <c r="DK31" s="5"/>
      <c r="DL31" s="5"/>
    </row>
    <row r="32" spans="1:116" x14ac:dyDescent="0.25">
      <c r="A32" s="114">
        <v>1</v>
      </c>
      <c r="B32" s="3">
        <v>0.9</v>
      </c>
      <c r="C32" s="61">
        <f>BI38</f>
        <v>-44.958429434782552</v>
      </c>
      <c r="D32" s="58">
        <f>BK38</f>
        <v>1.17E-2</v>
      </c>
      <c r="E32" s="58">
        <f t="shared" si="18"/>
        <v>0.97729999999999995</v>
      </c>
      <c r="F32" s="58">
        <f t="shared" si="18"/>
        <v>1.0999999999999999E-2</v>
      </c>
      <c r="G32" s="68">
        <f>BN38</f>
        <v>11.414594702265758</v>
      </c>
      <c r="H32" s="68">
        <f>BO38</f>
        <v>37.2383914489902</v>
      </c>
      <c r="J32" s="114">
        <v>1</v>
      </c>
      <c r="K32" s="3">
        <v>0.9</v>
      </c>
      <c r="L32" s="61">
        <f t="shared" ref="L32:L35" si="20">BY38</f>
        <v>-74.766602683031863</v>
      </c>
      <c r="M32" s="58">
        <f t="shared" ref="M32:M35" si="21">CA38</f>
        <v>1.18E-2</v>
      </c>
      <c r="N32" s="58">
        <f t="shared" si="19"/>
        <v>0.97729999999999995</v>
      </c>
      <c r="O32" s="58">
        <f t="shared" si="19"/>
        <v>1.09E-2</v>
      </c>
      <c r="P32" s="68">
        <f>CD38</f>
        <v>12.399744276605949</v>
      </c>
      <c r="Q32" s="68">
        <f>CE38</f>
        <v>38.858417219223355</v>
      </c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x14ac:dyDescent="0.25">
      <c r="A33" s="114">
        <v>2</v>
      </c>
      <c r="B33" s="3">
        <v>0.92</v>
      </c>
      <c r="C33" s="61">
        <f>BI39</f>
        <v>14.086574067553324</v>
      </c>
      <c r="D33" s="58">
        <f>BK39</f>
        <v>1.2500000000000001E-2</v>
      </c>
      <c r="E33" s="58">
        <f t="shared" si="18"/>
        <v>0.97150000000000003</v>
      </c>
      <c r="F33" s="58">
        <f t="shared" si="18"/>
        <v>1.6E-2</v>
      </c>
      <c r="G33" s="68">
        <f t="shared" si="18"/>
        <v>10.738719126945016</v>
      </c>
      <c r="H33" s="68">
        <f t="shared" si="18"/>
        <v>23.442699405702175</v>
      </c>
      <c r="J33" s="114">
        <v>2</v>
      </c>
      <c r="K33" s="3">
        <v>0.92</v>
      </c>
      <c r="L33" s="61">
        <f t="shared" si="20"/>
        <v>-37.290584231459299</v>
      </c>
      <c r="M33" s="58">
        <f t="shared" si="21"/>
        <v>1.2999999999999999E-2</v>
      </c>
      <c r="N33" s="58">
        <f t="shared" si="19"/>
        <v>0.97150000000000003</v>
      </c>
      <c r="O33" s="58">
        <f t="shared" si="19"/>
        <v>1.55E-2</v>
      </c>
      <c r="P33" s="68">
        <f t="shared" si="19"/>
        <v>11.81241201490055</v>
      </c>
      <c r="Q33" s="68">
        <f t="shared" si="19"/>
        <v>24.437884285886398</v>
      </c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  <c r="AL33" s="4" t="s">
        <v>34</v>
      </c>
      <c r="AM33" s="5"/>
      <c r="AN33" s="5"/>
      <c r="AO33" s="5"/>
      <c r="AP33" s="5"/>
      <c r="AQ33" s="5"/>
      <c r="AR33" s="5"/>
      <c r="AS33" s="5"/>
      <c r="AT33" s="5"/>
      <c r="AU33" s="6" t="s">
        <v>6</v>
      </c>
      <c r="AV33" s="5"/>
      <c r="AW33" s="5"/>
      <c r="AX33" s="5"/>
      <c r="AY33" s="5"/>
      <c r="AZ33" s="5"/>
      <c r="BB33" s="4" t="s">
        <v>34</v>
      </c>
      <c r="BC33" s="5"/>
      <c r="BD33" s="5"/>
      <c r="BE33" s="5"/>
      <c r="BF33" s="5"/>
      <c r="BG33" s="5"/>
      <c r="BH33" s="5"/>
      <c r="BI33" s="5"/>
      <c r="BJ33" s="5"/>
      <c r="BK33" s="6" t="s">
        <v>6</v>
      </c>
      <c r="BL33" s="5"/>
      <c r="BM33" s="5"/>
      <c r="BN33" s="5"/>
      <c r="BO33" s="5"/>
      <c r="BP33" s="5"/>
      <c r="BR33" s="4" t="s">
        <v>34</v>
      </c>
      <c r="BS33" s="5"/>
      <c r="BT33" s="5"/>
      <c r="BU33" s="5"/>
      <c r="BV33" s="5"/>
      <c r="BW33" s="5"/>
      <c r="BX33" s="5"/>
      <c r="BY33" s="5"/>
      <c r="BZ33" s="5"/>
      <c r="CA33" s="6" t="s">
        <v>6</v>
      </c>
      <c r="CB33" s="5"/>
      <c r="CC33" s="5"/>
      <c r="CD33" s="5"/>
      <c r="CE33" s="5"/>
      <c r="CF33" s="5"/>
      <c r="CH33" s="4"/>
      <c r="CI33" s="5"/>
      <c r="CJ33" s="5"/>
      <c r="CK33" s="5"/>
      <c r="CL33" s="5"/>
      <c r="CM33" s="5"/>
      <c r="CN33" s="5"/>
      <c r="CO33" s="5"/>
      <c r="CP33" s="5"/>
      <c r="CQ33" s="6"/>
      <c r="CR33" s="5"/>
      <c r="CS33" s="5"/>
      <c r="CT33" s="5"/>
      <c r="CU33" s="5"/>
      <c r="CV33" s="5"/>
      <c r="CX33" s="4" t="s">
        <v>34</v>
      </c>
      <c r="CY33" s="5"/>
      <c r="CZ33" s="5"/>
      <c r="DA33" s="5"/>
      <c r="DB33" s="5"/>
      <c r="DC33" s="5"/>
      <c r="DD33" s="5"/>
      <c r="DE33" s="5"/>
      <c r="DF33" s="5"/>
      <c r="DG33" s="6" t="s">
        <v>6</v>
      </c>
      <c r="DH33" s="5"/>
      <c r="DI33" s="5"/>
      <c r="DJ33" s="5"/>
      <c r="DK33" s="5"/>
      <c r="DL33" s="5"/>
    </row>
    <row r="34" spans="1:116" x14ac:dyDescent="0.25">
      <c r="A34" s="114">
        <v>3</v>
      </c>
      <c r="B34" s="3">
        <v>0.95</v>
      </c>
      <c r="C34" s="61">
        <f>BI40</f>
        <v>39.317089590329083</v>
      </c>
      <c r="D34" s="58">
        <f>BK40</f>
        <v>2.18E-2</v>
      </c>
      <c r="E34" s="58">
        <f t="shared" si="18"/>
        <v>0.94930000000000003</v>
      </c>
      <c r="F34" s="58">
        <f t="shared" si="18"/>
        <v>2.8899999999999999E-2</v>
      </c>
      <c r="G34" s="68">
        <f t="shared" si="18"/>
        <v>11.077141387761007</v>
      </c>
      <c r="H34" s="68">
        <f t="shared" si="18"/>
        <v>16.582907780069881</v>
      </c>
      <c r="J34" s="114">
        <v>3</v>
      </c>
      <c r="K34" s="3">
        <v>0.95</v>
      </c>
      <c r="L34" s="61">
        <f t="shared" si="20"/>
        <v>-9.0073484375081687</v>
      </c>
      <c r="M34" s="58">
        <f t="shared" si="21"/>
        <v>2.3800000000000002E-2</v>
      </c>
      <c r="N34" s="58">
        <f t="shared" si="19"/>
        <v>0.94930000000000003</v>
      </c>
      <c r="O34" s="58">
        <f t="shared" si="19"/>
        <v>2.69E-2</v>
      </c>
      <c r="P34" s="68">
        <f t="shared" si="19"/>
        <v>12.459680408657977</v>
      </c>
      <c r="Q34" s="68">
        <f t="shared" si="19"/>
        <v>17.582026077105539</v>
      </c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  <c r="AL34" s="8"/>
      <c r="AM34" s="9"/>
      <c r="AN34" s="9"/>
      <c r="AO34" s="10" t="s">
        <v>7</v>
      </c>
      <c r="AP34" s="10"/>
      <c r="AQ34" s="10"/>
      <c r="AR34" s="10"/>
      <c r="AS34" s="10"/>
      <c r="AT34" s="10"/>
      <c r="AU34" s="10"/>
      <c r="AV34" s="10"/>
      <c r="AW34" s="11"/>
      <c r="AX34" s="12"/>
      <c r="AY34" s="12" t="s">
        <v>8</v>
      </c>
      <c r="AZ34" s="12"/>
      <c r="BB34" s="8"/>
      <c r="BC34" s="9"/>
      <c r="BD34" s="9"/>
      <c r="BE34" s="10" t="s">
        <v>7</v>
      </c>
      <c r="BF34" s="10"/>
      <c r="BG34" s="10"/>
      <c r="BH34" s="10"/>
      <c r="BI34" s="10"/>
      <c r="BJ34" s="10"/>
      <c r="BK34" s="10"/>
      <c r="BL34" s="10"/>
      <c r="BM34" s="11"/>
      <c r="BN34" s="12"/>
      <c r="BO34" s="12" t="s">
        <v>8</v>
      </c>
      <c r="BP34" s="12"/>
      <c r="BR34" s="8"/>
      <c r="BS34" s="9"/>
      <c r="BT34" s="9"/>
      <c r="BU34" s="10" t="s">
        <v>7</v>
      </c>
      <c r="BV34" s="10"/>
      <c r="BW34" s="10"/>
      <c r="BX34" s="10"/>
      <c r="BY34" s="10"/>
      <c r="BZ34" s="10"/>
      <c r="CA34" s="10"/>
      <c r="CB34" s="10"/>
      <c r="CC34" s="11"/>
      <c r="CD34" s="12"/>
      <c r="CE34" s="12" t="s">
        <v>8</v>
      </c>
      <c r="CF34" s="12"/>
      <c r="CH34" s="8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1"/>
      <c r="CT34" s="12"/>
      <c r="CU34" s="12"/>
      <c r="CV34" s="12"/>
      <c r="CX34" s="8"/>
      <c r="CY34" s="9"/>
      <c r="CZ34" s="9"/>
      <c r="DA34" s="10" t="s">
        <v>7</v>
      </c>
      <c r="DB34" s="10"/>
      <c r="DC34" s="10"/>
      <c r="DD34" s="10"/>
      <c r="DE34" s="10"/>
      <c r="DF34" s="10"/>
      <c r="DG34" s="10"/>
      <c r="DH34" s="10"/>
      <c r="DI34" s="11"/>
      <c r="DJ34" s="12"/>
      <c r="DK34" s="12" t="s">
        <v>8</v>
      </c>
      <c r="DL34" s="12"/>
    </row>
    <row r="35" spans="1:116" x14ac:dyDescent="0.25">
      <c r="A35" s="114">
        <v>4</v>
      </c>
      <c r="B35" s="3">
        <v>0.98</v>
      </c>
      <c r="C35" s="61">
        <f>BI41</f>
        <v>0.50430614548300046</v>
      </c>
      <c r="D35" s="58">
        <f>BK41</f>
        <v>3.1E-2</v>
      </c>
      <c r="E35" s="58">
        <f t="shared" si="18"/>
        <v>0.94340000000000002</v>
      </c>
      <c r="F35" s="58">
        <f t="shared" si="18"/>
        <v>2.5600000000000001E-2</v>
      </c>
      <c r="G35" s="68">
        <f t="shared" si="18"/>
        <v>12.539574459096059</v>
      </c>
      <c r="H35" s="68">
        <f t="shared" si="18"/>
        <v>22.217530749257261</v>
      </c>
      <c r="J35" s="114">
        <v>4</v>
      </c>
      <c r="K35" s="3">
        <v>0.98</v>
      </c>
      <c r="L35" s="61">
        <f t="shared" si="20"/>
        <v>-35.083761339079288</v>
      </c>
      <c r="M35" s="58">
        <f t="shared" si="21"/>
        <v>3.32E-2</v>
      </c>
      <c r="N35" s="58">
        <f t="shared" si="19"/>
        <v>0.94340000000000002</v>
      </c>
      <c r="O35" s="58">
        <f t="shared" si="19"/>
        <v>2.3400000000000001E-2</v>
      </c>
      <c r="P35" s="68">
        <f t="shared" si="19"/>
        <v>13.794170229743569</v>
      </c>
      <c r="Q35" s="68">
        <f t="shared" si="19"/>
        <v>24.163911701091124</v>
      </c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  <c r="AL35" s="8"/>
      <c r="AM35" s="13"/>
      <c r="AN35" s="14"/>
      <c r="AO35" s="9" t="s">
        <v>9</v>
      </c>
      <c r="AP35" s="15" t="s">
        <v>10</v>
      </c>
      <c r="AQ35" s="15" t="s">
        <v>11</v>
      </c>
      <c r="AR35" s="9"/>
      <c r="AS35" s="15" t="s">
        <v>12</v>
      </c>
      <c r="AT35" s="15" t="s">
        <v>13</v>
      </c>
      <c r="AU35" s="16" t="s">
        <v>14</v>
      </c>
      <c r="AV35" s="17" t="s">
        <v>15</v>
      </c>
      <c r="AW35" s="16" t="s">
        <v>14</v>
      </c>
      <c r="AX35" s="9" t="s">
        <v>16</v>
      </c>
      <c r="AY35" s="13"/>
      <c r="AZ35" s="13"/>
      <c r="BB35" s="8"/>
      <c r="BC35" s="13"/>
      <c r="BD35" s="14"/>
      <c r="BE35" s="9" t="s">
        <v>9</v>
      </c>
      <c r="BF35" s="15" t="s">
        <v>10</v>
      </c>
      <c r="BG35" s="15" t="s">
        <v>11</v>
      </c>
      <c r="BH35" s="9"/>
      <c r="BI35" s="15" t="s">
        <v>12</v>
      </c>
      <c r="BJ35" s="15" t="s">
        <v>13</v>
      </c>
      <c r="BK35" s="16" t="s">
        <v>14</v>
      </c>
      <c r="BL35" s="17" t="s">
        <v>15</v>
      </c>
      <c r="BM35" s="16" t="s">
        <v>14</v>
      </c>
      <c r="BN35" s="9" t="s">
        <v>16</v>
      </c>
      <c r="BO35" s="13"/>
      <c r="BP35" s="13"/>
      <c r="BR35" s="8"/>
      <c r="BS35" s="13"/>
      <c r="BT35" s="14"/>
      <c r="BU35" s="9" t="s">
        <v>9</v>
      </c>
      <c r="BV35" s="15" t="s">
        <v>10</v>
      </c>
      <c r="BW35" s="15" t="s">
        <v>11</v>
      </c>
      <c r="BX35" s="9"/>
      <c r="BY35" s="15" t="s">
        <v>12</v>
      </c>
      <c r="BZ35" s="15" t="s">
        <v>13</v>
      </c>
      <c r="CA35" s="16" t="s">
        <v>14</v>
      </c>
      <c r="CB35" s="17" t="s">
        <v>15</v>
      </c>
      <c r="CC35" s="16" t="s">
        <v>14</v>
      </c>
      <c r="CD35" s="9" t="s">
        <v>16</v>
      </c>
      <c r="CE35" s="13"/>
      <c r="CF35" s="13"/>
      <c r="CH35" s="8"/>
      <c r="CI35" s="13"/>
      <c r="CJ35" s="14"/>
      <c r="CK35" s="9"/>
      <c r="CL35" s="15"/>
      <c r="CM35" s="15"/>
      <c r="CN35" s="9"/>
      <c r="CO35" s="15"/>
      <c r="CP35" s="15"/>
      <c r="CQ35" s="16"/>
      <c r="CR35" s="17"/>
      <c r="CS35" s="16"/>
      <c r="CT35" s="9"/>
      <c r="CU35" s="13"/>
      <c r="CV35" s="13"/>
      <c r="CX35" s="8"/>
      <c r="CY35" s="13"/>
      <c r="CZ35" s="14"/>
      <c r="DA35" s="9" t="s">
        <v>9</v>
      </c>
      <c r="DB35" s="15" t="s">
        <v>10</v>
      </c>
      <c r="DC35" s="15" t="s">
        <v>11</v>
      </c>
      <c r="DD35" s="9"/>
      <c r="DE35" s="15" t="s">
        <v>12</v>
      </c>
      <c r="DF35" s="15" t="s">
        <v>13</v>
      </c>
      <c r="DG35" s="16" t="s">
        <v>14</v>
      </c>
      <c r="DH35" s="17" t="s">
        <v>15</v>
      </c>
      <c r="DI35" s="16" t="s">
        <v>14</v>
      </c>
      <c r="DJ35" s="9" t="s">
        <v>16</v>
      </c>
      <c r="DK35" s="13"/>
      <c r="DL35" s="13"/>
    </row>
    <row r="36" spans="1:116" x14ac:dyDescent="0.25">
      <c r="C36" s="64">
        <f t="shared" ref="C36:H39" si="22">(C32-C20)/C20</f>
        <v>-1.0606275726761356</v>
      </c>
      <c r="D36" s="64">
        <f t="shared" si="22"/>
        <v>-0.65837453416149061</v>
      </c>
      <c r="E36" s="64"/>
      <c r="F36" s="64"/>
      <c r="G36" s="64">
        <f t="shared" si="22"/>
        <v>1.2614075794087534</v>
      </c>
      <c r="H36" s="64">
        <f t="shared" si="22"/>
        <v>2.410451352039348</v>
      </c>
      <c r="L36" s="64">
        <f>(L32-C20)/C20</f>
        <v>-1.1008246438966198</v>
      </c>
      <c r="M36" s="64">
        <f>(M32-D20)/D20</f>
        <v>-0.6554546583850932</v>
      </c>
      <c r="N36" s="64"/>
      <c r="O36" s="64"/>
      <c r="P36" s="64">
        <f t="shared" ref="P36:Q39" si="23">(P32-G20)/G20</f>
        <v>1.4565809318031226</v>
      </c>
      <c r="Q36" s="64">
        <f t="shared" si="23"/>
        <v>2.5588202493908492</v>
      </c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  <c r="AL36" s="18"/>
      <c r="AM36" s="19" t="s">
        <v>17</v>
      </c>
      <c r="AN36" s="20" t="s">
        <v>18</v>
      </c>
      <c r="AO36" s="19" t="s">
        <v>19</v>
      </c>
      <c r="AP36" s="21" t="s">
        <v>20</v>
      </c>
      <c r="AQ36" s="21" t="s">
        <v>21</v>
      </c>
      <c r="AR36" s="19" t="s">
        <v>12</v>
      </c>
      <c r="AS36" s="21" t="s">
        <v>22</v>
      </c>
      <c r="AT36" s="21" t="s">
        <v>22</v>
      </c>
      <c r="AU36" s="22" t="s">
        <v>23</v>
      </c>
      <c r="AV36" s="22" t="s">
        <v>24</v>
      </c>
      <c r="AW36" s="22" t="s">
        <v>25</v>
      </c>
      <c r="AX36" s="19" t="s">
        <v>26</v>
      </c>
      <c r="AY36" s="19" t="s">
        <v>27</v>
      </c>
      <c r="AZ36" s="19" t="s">
        <v>28</v>
      </c>
      <c r="BB36" s="18"/>
      <c r="BC36" s="19" t="s">
        <v>17</v>
      </c>
      <c r="BD36" s="20" t="s">
        <v>18</v>
      </c>
      <c r="BE36" s="19" t="s">
        <v>19</v>
      </c>
      <c r="BF36" s="21" t="s">
        <v>20</v>
      </c>
      <c r="BG36" s="21" t="s">
        <v>21</v>
      </c>
      <c r="BH36" s="19" t="s">
        <v>12</v>
      </c>
      <c r="BI36" s="21" t="s">
        <v>22</v>
      </c>
      <c r="BJ36" s="21" t="s">
        <v>22</v>
      </c>
      <c r="BK36" s="22" t="s">
        <v>23</v>
      </c>
      <c r="BL36" s="22" t="s">
        <v>24</v>
      </c>
      <c r="BM36" s="22" t="s">
        <v>25</v>
      </c>
      <c r="BN36" s="19" t="s">
        <v>26</v>
      </c>
      <c r="BO36" s="19" t="s">
        <v>27</v>
      </c>
      <c r="BP36" s="19" t="s">
        <v>28</v>
      </c>
      <c r="BR36" s="18"/>
      <c r="BS36" s="19" t="s">
        <v>17</v>
      </c>
      <c r="BT36" s="20" t="s">
        <v>18</v>
      </c>
      <c r="BU36" s="19" t="s">
        <v>19</v>
      </c>
      <c r="BV36" s="21" t="s">
        <v>20</v>
      </c>
      <c r="BW36" s="21" t="s">
        <v>21</v>
      </c>
      <c r="BX36" s="19" t="s">
        <v>12</v>
      </c>
      <c r="BY36" s="21" t="s">
        <v>22</v>
      </c>
      <c r="BZ36" s="21" t="s">
        <v>22</v>
      </c>
      <c r="CA36" s="22" t="s">
        <v>23</v>
      </c>
      <c r="CB36" s="22" t="s">
        <v>24</v>
      </c>
      <c r="CC36" s="22" t="s">
        <v>25</v>
      </c>
      <c r="CD36" s="19" t="s">
        <v>26</v>
      </c>
      <c r="CE36" s="19" t="s">
        <v>27</v>
      </c>
      <c r="CF36" s="19" t="s">
        <v>28</v>
      </c>
      <c r="CH36" s="18"/>
      <c r="CI36" s="19"/>
      <c r="CJ36" s="20"/>
      <c r="CK36" s="19"/>
      <c r="CL36" s="21"/>
      <c r="CM36" s="21"/>
      <c r="CN36" s="19"/>
      <c r="CO36" s="21"/>
      <c r="CP36" s="21"/>
      <c r="CQ36" s="22"/>
      <c r="CR36" s="22"/>
      <c r="CS36" s="22"/>
      <c r="CT36" s="19"/>
      <c r="CU36" s="19"/>
      <c r="CV36" s="19"/>
      <c r="CX36" s="18"/>
      <c r="CY36" s="19" t="s">
        <v>17</v>
      </c>
      <c r="CZ36" s="20" t="s">
        <v>18</v>
      </c>
      <c r="DA36" s="19" t="s">
        <v>19</v>
      </c>
      <c r="DB36" s="21" t="s">
        <v>20</v>
      </c>
      <c r="DC36" s="21" t="s">
        <v>21</v>
      </c>
      <c r="DD36" s="19" t="s">
        <v>12</v>
      </c>
      <c r="DE36" s="21" t="s">
        <v>22</v>
      </c>
      <c r="DF36" s="21" t="s">
        <v>22</v>
      </c>
      <c r="DG36" s="22" t="s">
        <v>23</v>
      </c>
      <c r="DH36" s="22" t="s">
        <v>24</v>
      </c>
      <c r="DI36" s="22" t="s">
        <v>25</v>
      </c>
      <c r="DJ36" s="19" t="s">
        <v>26</v>
      </c>
      <c r="DK36" s="19" t="s">
        <v>27</v>
      </c>
      <c r="DL36" s="19" t="s">
        <v>28</v>
      </c>
    </row>
    <row r="37" spans="1:116" x14ac:dyDescent="0.25">
      <c r="C37" s="64">
        <f t="shared" si="22"/>
        <v>-0.97961135930210552</v>
      </c>
      <c r="D37" s="64">
        <f t="shared" si="22"/>
        <v>-0.61340460526315788</v>
      </c>
      <c r="E37" s="64"/>
      <c r="F37" s="64"/>
      <c r="G37" s="64">
        <f t="shared" si="22"/>
        <v>1.1437122736190644</v>
      </c>
      <c r="H37" s="64">
        <f t="shared" si="22"/>
        <v>1.5595374723437894</v>
      </c>
      <c r="L37" s="64">
        <f t="shared" ref="L37:L39" si="24">(L33-C21)/C21</f>
        <v>-1.05397368584183</v>
      </c>
      <c r="M37" s="64">
        <f>(M33-D21)/D21</f>
        <v>-0.59794078947368423</v>
      </c>
      <c r="N37" s="64"/>
      <c r="O37" s="64"/>
      <c r="P37" s="64">
        <f t="shared" si="23"/>
        <v>1.358047763243009</v>
      </c>
      <c r="Q37" s="64">
        <f t="shared" si="23"/>
        <v>1.6681944554266293</v>
      </c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  <c r="AL37" s="9" t="s">
        <v>29</v>
      </c>
      <c r="AM37" s="23">
        <v>0</v>
      </c>
      <c r="AN37" s="24" t="s">
        <v>39</v>
      </c>
      <c r="AO37" s="25">
        <v>1954.5713886711542</v>
      </c>
      <c r="AP37" s="26">
        <v>452.25344136334149</v>
      </c>
      <c r="AQ37" s="26">
        <v>7143.3023244407941</v>
      </c>
      <c r="AR37" s="27">
        <v>9097.8737131119087</v>
      </c>
      <c r="AS37" s="28" t="s">
        <v>30</v>
      </c>
      <c r="AT37" s="28" t="s">
        <v>30</v>
      </c>
      <c r="AU37" s="29" t="s">
        <v>30</v>
      </c>
      <c r="AV37" s="30">
        <v>1</v>
      </c>
      <c r="AW37" s="29" t="s">
        <v>30</v>
      </c>
      <c r="AX37" s="31"/>
      <c r="AY37" s="31"/>
      <c r="AZ37" s="31"/>
      <c r="BB37" s="9" t="s">
        <v>29</v>
      </c>
      <c r="BC37" s="23">
        <v>0</v>
      </c>
      <c r="BD37" s="24" t="s">
        <v>39</v>
      </c>
      <c r="BE37" s="25">
        <v>2447.8429069122321</v>
      </c>
      <c r="BF37" s="26">
        <v>344.21520869898757</v>
      </c>
      <c r="BG37" s="26">
        <v>5800.697313130885</v>
      </c>
      <c r="BH37" s="27">
        <v>8248.5402200430144</v>
      </c>
      <c r="BI37" s="28" t="s">
        <v>30</v>
      </c>
      <c r="BJ37" s="28" t="s">
        <v>30</v>
      </c>
      <c r="BK37" s="29" t="s">
        <v>30</v>
      </c>
      <c r="BL37" s="30">
        <v>1</v>
      </c>
      <c r="BM37" s="29" t="s">
        <v>30</v>
      </c>
      <c r="BN37" s="31"/>
      <c r="BO37" s="31"/>
      <c r="BP37" s="31"/>
      <c r="BR37" s="9" t="s">
        <v>29</v>
      </c>
      <c r="BS37" s="23">
        <v>0</v>
      </c>
      <c r="BT37" s="24" t="s">
        <v>39</v>
      </c>
      <c r="BU37" s="25">
        <v>2447.8429069122321</v>
      </c>
      <c r="BV37" s="26">
        <v>321.32361166364217</v>
      </c>
      <c r="BW37" s="26">
        <v>5342.5452585319763</v>
      </c>
      <c r="BX37" s="27">
        <v>7790.3881654440938</v>
      </c>
      <c r="BY37" s="28" t="s">
        <v>30</v>
      </c>
      <c r="BZ37" s="28" t="s">
        <v>30</v>
      </c>
      <c r="CA37" s="29" t="s">
        <v>30</v>
      </c>
      <c r="CB37" s="30">
        <v>1</v>
      </c>
      <c r="CC37" s="29" t="s">
        <v>30</v>
      </c>
      <c r="CD37" s="31"/>
      <c r="CE37" s="31"/>
      <c r="CF37" s="31"/>
      <c r="CH37" s="9"/>
      <c r="CI37" s="23"/>
      <c r="CJ37" s="24"/>
      <c r="CK37" s="25"/>
      <c r="CL37" s="26"/>
      <c r="CM37" s="26"/>
      <c r="CN37" s="27"/>
      <c r="CO37" s="28"/>
      <c r="CP37" s="28"/>
      <c r="CQ37" s="29"/>
      <c r="CR37" s="30"/>
      <c r="CS37" s="29"/>
      <c r="CT37" s="31"/>
      <c r="CU37" s="31"/>
      <c r="CV37" s="31"/>
      <c r="CX37" s="9" t="s">
        <v>29</v>
      </c>
      <c r="CY37" s="23">
        <v>0</v>
      </c>
      <c r="CZ37" s="24" t="s">
        <v>39</v>
      </c>
      <c r="DA37" s="25">
        <v>2442.5368950206766</v>
      </c>
      <c r="DB37" s="26">
        <v>252.2806965642844</v>
      </c>
      <c r="DC37" s="26">
        <v>4209.1452027759469</v>
      </c>
      <c r="DD37" s="27">
        <v>6651.6820977965872</v>
      </c>
      <c r="DE37" s="28" t="s">
        <v>30</v>
      </c>
      <c r="DF37" s="28" t="s">
        <v>30</v>
      </c>
      <c r="DG37" s="29" t="s">
        <v>30</v>
      </c>
      <c r="DH37" s="30">
        <v>1</v>
      </c>
      <c r="DI37" s="29" t="s">
        <v>30</v>
      </c>
      <c r="DJ37" s="31"/>
      <c r="DK37" s="31"/>
      <c r="DL37" s="31"/>
    </row>
    <row r="38" spans="1:116" x14ac:dyDescent="0.25">
      <c r="C38" s="64">
        <f t="shared" si="22"/>
        <v>-0.92588355025870028</v>
      </c>
      <c r="D38" s="64">
        <f t="shared" si="22"/>
        <v>-0.59007280000000006</v>
      </c>
      <c r="E38" s="64"/>
      <c r="F38" s="64"/>
      <c r="G38" s="64">
        <f t="shared" si="22"/>
        <v>0.96931967880848624</v>
      </c>
      <c r="H38" s="64">
        <f t="shared" si="22"/>
        <v>0.69949838644891182</v>
      </c>
      <c r="L38" s="64">
        <f t="shared" si="24"/>
        <v>-1.016979707672339</v>
      </c>
      <c r="M38" s="64">
        <f>(M34-D22)/D22</f>
        <v>-0.55246479999999998</v>
      </c>
      <c r="N38" s="64"/>
      <c r="O38" s="64"/>
      <c r="P38" s="64">
        <f t="shared" si="23"/>
        <v>1.2151106464656523</v>
      </c>
      <c r="Q38" s="64">
        <f t="shared" si="23"/>
        <v>0.80189296984787528</v>
      </c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2022.1737306741761</v>
      </c>
      <c r="Z38" s="33">
        <v>462.20761898004486</v>
      </c>
      <c r="AA38" s="33">
        <v>7578.6877393417635</v>
      </c>
      <c r="AB38" s="34">
        <v>9600.8614700159433</v>
      </c>
      <c r="AC38" s="35">
        <v>741.55087281729925</v>
      </c>
      <c r="AD38" s="35">
        <v>162.61494513376965</v>
      </c>
      <c r="AE38" s="36">
        <v>3.4248032333546057E-2</v>
      </c>
      <c r="AF38" s="36">
        <v>0.88895979578813022</v>
      </c>
      <c r="AG38" s="36">
        <v>7.6792171878323767E-2</v>
      </c>
      <c r="AH38" s="37">
        <v>5.047561884112068</v>
      </c>
      <c r="AI38" s="37">
        <v>10.918904158161574</v>
      </c>
      <c r="AJ38" s="37">
        <v>6.4352266192467455</v>
      </c>
      <c r="AL38" s="9" t="s">
        <v>29</v>
      </c>
      <c r="AM38" s="23">
        <v>1</v>
      </c>
      <c r="AN38" s="24" t="s">
        <v>40</v>
      </c>
      <c r="AO38" s="32">
        <v>2022.1000086816671</v>
      </c>
      <c r="AP38" s="33">
        <v>438.69696913415044</v>
      </c>
      <c r="AQ38" s="33">
        <v>6926.7079077838571</v>
      </c>
      <c r="AR38" s="34">
        <v>8948.8079164655064</v>
      </c>
      <c r="AS38" s="35">
        <v>731.21154347899028</v>
      </c>
      <c r="AT38" s="35">
        <v>149.0657966464023</v>
      </c>
      <c r="AU38" s="36">
        <v>3.4248032333546057E-2</v>
      </c>
      <c r="AV38" s="36">
        <v>0.88895979578813022</v>
      </c>
      <c r="AW38" s="36">
        <v>7.6792171878323767E-2</v>
      </c>
      <c r="AX38" s="37">
        <v>4.9812826573792544</v>
      </c>
      <c r="AY38" s="37">
        <v>10.899503582607208</v>
      </c>
      <c r="AZ38" s="37">
        <v>5.1311966266395599</v>
      </c>
      <c r="BB38" s="9" t="s">
        <v>29</v>
      </c>
      <c r="BC38" s="23">
        <v>1</v>
      </c>
      <c r="BD38" s="24" t="s">
        <v>40</v>
      </c>
      <c r="BE38" s="32">
        <v>2470.140206398125</v>
      </c>
      <c r="BF38" s="33">
        <v>342.26180605373492</v>
      </c>
      <c r="BG38" s="33">
        <v>5769.7248066182756</v>
      </c>
      <c r="BH38" s="34">
        <v>8239.865013016286</v>
      </c>
      <c r="BI38" s="35">
        <v>-44.958429434782552</v>
      </c>
      <c r="BJ38" s="35">
        <v>8.675207026728458</v>
      </c>
      <c r="BK38" s="36">
        <v>1.17E-2</v>
      </c>
      <c r="BL38" s="36">
        <v>0.97729999999999995</v>
      </c>
      <c r="BM38" s="36">
        <v>1.0999999999999999E-2</v>
      </c>
      <c r="BN38" s="37">
        <v>11.414594702265758</v>
      </c>
      <c r="BO38" s="37">
        <v>37.2383914489902</v>
      </c>
      <c r="BP38" s="37">
        <v>12.095073119225384</v>
      </c>
      <c r="BR38" s="9" t="s">
        <v>29</v>
      </c>
      <c r="BS38" s="23">
        <v>1</v>
      </c>
      <c r="BT38" s="24" t="s">
        <v>40</v>
      </c>
      <c r="BU38" s="32">
        <v>2470.0086001228037</v>
      </c>
      <c r="BV38" s="33">
        <v>319.53601889429848</v>
      </c>
      <c r="BW38" s="33">
        <v>5314.3452514339406</v>
      </c>
      <c r="BX38" s="34">
        <v>7784.3538515566106</v>
      </c>
      <c r="BY38" s="35">
        <v>-74.766602683031863</v>
      </c>
      <c r="BZ38" s="35">
        <v>6.0343138874832221</v>
      </c>
      <c r="CA38" s="36">
        <v>1.18E-2</v>
      </c>
      <c r="CB38" s="36">
        <v>0.97729999999999995</v>
      </c>
      <c r="CC38" s="36">
        <v>1.09E-2</v>
      </c>
      <c r="CD38" s="37">
        <v>12.399744276605949</v>
      </c>
      <c r="CE38" s="37">
        <v>38.858417219223355</v>
      </c>
      <c r="CF38" s="37">
        <v>11.13486842837111</v>
      </c>
      <c r="CH38" s="9"/>
      <c r="CI38" s="23"/>
      <c r="CJ38" s="24"/>
      <c r="CK38" s="32"/>
      <c r="CL38" s="33"/>
      <c r="CM38" s="33"/>
      <c r="CN38" s="34"/>
      <c r="CO38" s="35"/>
      <c r="CP38" s="35"/>
      <c r="CQ38" s="36"/>
      <c r="CR38" s="36"/>
      <c r="CS38" s="36"/>
      <c r="CT38" s="37"/>
      <c r="CU38" s="37"/>
      <c r="CV38" s="37"/>
      <c r="CX38" s="9" t="s">
        <v>29</v>
      </c>
      <c r="CY38" s="23">
        <v>1</v>
      </c>
      <c r="CZ38" s="24" t="s">
        <v>40</v>
      </c>
      <c r="DA38" s="32">
        <v>2455.7451286251098</v>
      </c>
      <c r="DB38" s="33">
        <v>251.23356148707407</v>
      </c>
      <c r="DC38" s="33">
        <v>4193.2164470858133</v>
      </c>
      <c r="DD38" s="34">
        <v>6648.9615757108731</v>
      </c>
      <c r="DE38" s="35">
        <v>-28.301581062101096</v>
      </c>
      <c r="DF38" s="35">
        <v>2.7205220857140375</v>
      </c>
      <c r="DG38" s="36">
        <v>9.9000000000000008E-3</v>
      </c>
      <c r="DH38" s="36">
        <v>0.97919999999999996</v>
      </c>
      <c r="DI38" s="36">
        <v>1.09E-2</v>
      </c>
      <c r="DJ38" s="37">
        <v>12.61368651656789</v>
      </c>
      <c r="DK38" s="37">
        <v>28.457704127184055</v>
      </c>
      <c r="DL38" s="37">
        <v>4.3100356554117081</v>
      </c>
    </row>
    <row r="39" spans="1:116" x14ac:dyDescent="0.25">
      <c r="C39" s="64">
        <f t="shared" si="22"/>
        <v>-0.99902494706209188</v>
      </c>
      <c r="D39" s="64">
        <f t="shared" si="22"/>
        <v>-0.56367964071856291</v>
      </c>
      <c r="E39" s="64"/>
      <c r="F39" s="64"/>
      <c r="G39" s="64">
        <f t="shared" si="22"/>
        <v>0.96480537163266766</v>
      </c>
      <c r="H39" s="64">
        <f t="shared" si="22"/>
        <v>0.91349906204052989</v>
      </c>
      <c r="L39" s="64">
        <f t="shared" si="24"/>
        <v>-1.0678328528671213</v>
      </c>
      <c r="M39" s="64">
        <f>(M35-D23)/D23</f>
        <v>-0.53271497005988022</v>
      </c>
      <c r="N39" s="64"/>
      <c r="O39" s="64"/>
      <c r="P39" s="64">
        <f t="shared" si="23"/>
        <v>1.1613859268530042</v>
      </c>
      <c r="Q39" s="64">
        <f t="shared" si="23"/>
        <v>1.0811323678178677</v>
      </c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2032.6229615240964</v>
      </c>
      <c r="Z39" s="33">
        <v>460.01967517599485</v>
      </c>
      <c r="AA39" s="33">
        <v>7542.6462159016901</v>
      </c>
      <c r="AB39" s="34">
        <v>9575.2691774257837</v>
      </c>
      <c r="AC39" s="35">
        <v>690.90305117829735</v>
      </c>
      <c r="AD39" s="35">
        <v>188.20723772392921</v>
      </c>
      <c r="AE39" s="36">
        <v>3.2333546054031055E-2</v>
      </c>
      <c r="AF39" s="36">
        <v>0.86428419485215913</v>
      </c>
      <c r="AG39" s="36">
        <v>0.10338225909380983</v>
      </c>
      <c r="AH39" s="37">
        <v>5.009403201678583</v>
      </c>
      <c r="AI39" s="37">
        <v>9.1589592490847593</v>
      </c>
      <c r="AJ39" s="37">
        <v>5.5769020427535194</v>
      </c>
      <c r="AL39" s="9" t="s">
        <v>29</v>
      </c>
      <c r="AM39" s="23">
        <v>2</v>
      </c>
      <c r="AN39" s="24" t="s">
        <v>41</v>
      </c>
      <c r="AO39" s="32">
        <v>2032.3793596501928</v>
      </c>
      <c r="AP39" s="33">
        <v>436.68728357035724</v>
      </c>
      <c r="AQ39" s="33">
        <v>6893.4900409089778</v>
      </c>
      <c r="AR39" s="34">
        <v>8925.8694005591442</v>
      </c>
      <c r="AS39" s="35">
        <v>676.55693074172552</v>
      </c>
      <c r="AT39" s="35">
        <v>172.00431255276453</v>
      </c>
      <c r="AU39" s="36">
        <v>3.2971708147202725E-2</v>
      </c>
      <c r="AV39" s="36">
        <v>0.86428419485215913</v>
      </c>
      <c r="AW39" s="36">
        <v>0.10274409700063816</v>
      </c>
      <c r="AX39" s="37">
        <v>4.9985341285764839</v>
      </c>
      <c r="AY39" s="37">
        <v>9.2385491565717626</v>
      </c>
      <c r="AZ39" s="37">
        <v>5.1245881852272301</v>
      </c>
      <c r="BB39" s="9" t="s">
        <v>29</v>
      </c>
      <c r="BC39" s="23">
        <v>2</v>
      </c>
      <c r="BD39" s="24" t="s">
        <v>41</v>
      </c>
      <c r="BE39" s="32">
        <v>2472.7225573544088</v>
      </c>
      <c r="BF39" s="33">
        <v>341.89839138138495</v>
      </c>
      <c r="BG39" s="33">
        <v>5763.4263410752792</v>
      </c>
      <c r="BH39" s="34">
        <v>8236.1488984295738</v>
      </c>
      <c r="BI39" s="35">
        <v>14.086574067553324</v>
      </c>
      <c r="BJ39" s="35">
        <v>12.391321613440596</v>
      </c>
      <c r="BK39" s="36">
        <v>1.2500000000000001E-2</v>
      </c>
      <c r="BL39" s="36">
        <v>0.97150000000000003</v>
      </c>
      <c r="BM39" s="36">
        <v>1.6E-2</v>
      </c>
      <c r="BN39" s="37">
        <v>10.738719126945016</v>
      </c>
      <c r="BO39" s="37">
        <v>23.442699405702175</v>
      </c>
      <c r="BP39" s="37">
        <v>9.0461722073214794</v>
      </c>
      <c r="BR39" s="9" t="s">
        <v>29</v>
      </c>
      <c r="BS39" s="23">
        <v>2</v>
      </c>
      <c r="BT39" s="24" t="s">
        <v>41</v>
      </c>
      <c r="BU39" s="32">
        <v>2472.5834614169034</v>
      </c>
      <c r="BV39" s="33">
        <v>319.22915758656944</v>
      </c>
      <c r="BW39" s="33">
        <v>5309.1352372366882</v>
      </c>
      <c r="BX39" s="34">
        <v>7781.7186986534671</v>
      </c>
      <c r="BY39" s="35">
        <v>-37.290584231459299</v>
      </c>
      <c r="BZ39" s="35">
        <v>8.6694667906267568</v>
      </c>
      <c r="CA39" s="36">
        <v>1.2999999999999999E-2</v>
      </c>
      <c r="CB39" s="36">
        <v>0.97150000000000003</v>
      </c>
      <c r="CC39" s="36">
        <v>1.55E-2</v>
      </c>
      <c r="CD39" s="37">
        <v>11.81241201490055</v>
      </c>
      <c r="CE39" s="37">
        <v>24.437884285886398</v>
      </c>
      <c r="CF39" s="37">
        <v>9.0822454316785297</v>
      </c>
      <c r="CH39" s="9"/>
      <c r="CI39" s="23"/>
      <c r="CJ39" s="24"/>
      <c r="CK39" s="32"/>
      <c r="CL39" s="33"/>
      <c r="CM39" s="33"/>
      <c r="CN39" s="34"/>
      <c r="CO39" s="35"/>
      <c r="CP39" s="35"/>
      <c r="CQ39" s="36"/>
      <c r="CR39" s="36"/>
      <c r="CS39" s="36"/>
      <c r="CT39" s="37"/>
      <c r="CU39" s="37"/>
      <c r="CV39" s="37"/>
      <c r="CX39" s="9" t="s">
        <v>29</v>
      </c>
      <c r="CY39" s="23">
        <v>2</v>
      </c>
      <c r="CZ39" s="24" t="s">
        <v>41</v>
      </c>
      <c r="DA39" s="32">
        <v>2457.9727762618486</v>
      </c>
      <c r="DB39" s="33">
        <v>251.04578001315608</v>
      </c>
      <c r="DC39" s="33">
        <v>4190.0660187623798</v>
      </c>
      <c r="DD39" s="34">
        <v>6648.0387950241748</v>
      </c>
      <c r="DE39" s="35">
        <v>-5.3398184114553668</v>
      </c>
      <c r="DF39" s="35">
        <v>3.6433027724124258</v>
      </c>
      <c r="DG39" s="36">
        <v>1.0500000000000001E-2</v>
      </c>
      <c r="DH39" s="36">
        <v>0.97529999999999994</v>
      </c>
      <c r="DI39" s="36">
        <v>1.4200000000000001E-2</v>
      </c>
      <c r="DJ39" s="37">
        <v>12.49953385681685</v>
      </c>
      <c r="DK39" s="37">
        <v>20.959083915633883</v>
      </c>
      <c r="DL39" s="37">
        <v>9.0225303414546936</v>
      </c>
    </row>
    <row r="40" spans="1:116" x14ac:dyDescent="0.25">
      <c r="A40" s="134" t="s">
        <v>67</v>
      </c>
      <c r="B40" s="134"/>
      <c r="C40" s="134"/>
      <c r="D40" s="134"/>
      <c r="E40" s="134"/>
      <c r="F40" s="134"/>
      <c r="G40" s="134"/>
      <c r="H40" s="134"/>
      <c r="J40" s="134" t="s">
        <v>67</v>
      </c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2061.0511293123777</v>
      </c>
      <c r="Z40" s="33">
        <v>456.67047421924519</v>
      </c>
      <c r="AA40" s="33">
        <v>7483.7272101810613</v>
      </c>
      <c r="AB40" s="34">
        <v>9544.7783394934522</v>
      </c>
      <c r="AC40" s="35">
        <v>530.47723855586275</v>
      </c>
      <c r="AD40" s="35">
        <v>218.6980756562607</v>
      </c>
      <c r="AE40" s="36">
        <v>5.3180174430972137E-2</v>
      </c>
      <c r="AF40" s="36">
        <v>0.77409061901723042</v>
      </c>
      <c r="AG40" s="36">
        <v>0.17272920655179749</v>
      </c>
      <c r="AH40" s="37">
        <v>5.6248569020866643</v>
      </c>
      <c r="AI40" s="37">
        <v>9.7575307586609323</v>
      </c>
      <c r="AJ40" s="37">
        <v>7.749101327606235</v>
      </c>
      <c r="AL40" s="9" t="s">
        <v>29</v>
      </c>
      <c r="AM40" s="23">
        <v>3</v>
      </c>
      <c r="AN40" s="24" t="s">
        <v>42</v>
      </c>
      <c r="AO40" s="32">
        <v>2060.0559571833537</v>
      </c>
      <c r="AP40" s="33">
        <v>433.56680875176323</v>
      </c>
      <c r="AQ40" s="33">
        <v>6841.8815300431716</v>
      </c>
      <c r="AR40" s="34">
        <v>8901.937487226498</v>
      </c>
      <c r="AS40" s="35">
        <v>496.23254882898613</v>
      </c>
      <c r="AT40" s="35">
        <v>195.93622588541075</v>
      </c>
      <c r="AU40" s="36">
        <v>5.786002978089768E-2</v>
      </c>
      <c r="AV40" s="36">
        <v>0.77409061901723042</v>
      </c>
      <c r="AW40" s="36">
        <v>0.16804935120187195</v>
      </c>
      <c r="AX40" s="37">
        <v>5.644921196066174</v>
      </c>
      <c r="AY40" s="37">
        <v>10.004202045446362</v>
      </c>
      <c r="AZ40" s="37">
        <v>7.7304212097366989</v>
      </c>
      <c r="BB40" s="9" t="s">
        <v>29</v>
      </c>
      <c r="BC40" s="23">
        <v>3</v>
      </c>
      <c r="BD40" s="24" t="s">
        <v>42</v>
      </c>
      <c r="BE40" s="32">
        <v>2479.6966924143662</v>
      </c>
      <c r="BF40" s="33">
        <v>341.33957640478133</v>
      </c>
      <c r="BG40" s="33">
        <v>5754.2401186999959</v>
      </c>
      <c r="BH40" s="34">
        <v>8233.9368111142558</v>
      </c>
      <c r="BI40" s="35">
        <v>39.317089590329083</v>
      </c>
      <c r="BJ40" s="35">
        <v>14.603408928758654</v>
      </c>
      <c r="BK40" s="36">
        <v>2.18E-2</v>
      </c>
      <c r="BL40" s="36">
        <v>0.94930000000000003</v>
      </c>
      <c r="BM40" s="36">
        <v>2.8899999999999999E-2</v>
      </c>
      <c r="BN40" s="37">
        <v>11.077141387761007</v>
      </c>
      <c r="BO40" s="37">
        <v>16.582907780069881</v>
      </c>
      <c r="BP40" s="37">
        <v>11.759792660348033</v>
      </c>
      <c r="BR40" s="9" t="s">
        <v>29</v>
      </c>
      <c r="BS40" s="23">
        <v>3</v>
      </c>
      <c r="BT40" s="24" t="s">
        <v>42</v>
      </c>
      <c r="BU40" s="32">
        <v>2479.4206175749259</v>
      </c>
      <c r="BV40" s="33">
        <v>318.78921995960206</v>
      </c>
      <c r="BW40" s="33">
        <v>5301.1843872113586</v>
      </c>
      <c r="BX40" s="34">
        <v>7780.6050047861518</v>
      </c>
      <c r="BY40" s="35">
        <v>-9.0073484375081687</v>
      </c>
      <c r="BZ40" s="35">
        <v>9.7831606579420622</v>
      </c>
      <c r="CA40" s="36">
        <v>2.3800000000000002E-2</v>
      </c>
      <c r="CB40" s="36">
        <v>0.94930000000000003</v>
      </c>
      <c r="CC40" s="36">
        <v>2.69E-2</v>
      </c>
      <c r="CD40" s="37">
        <v>12.459680408657977</v>
      </c>
      <c r="CE40" s="37">
        <v>17.582026077105539</v>
      </c>
      <c r="CF40" s="37">
        <v>12.223862976509395</v>
      </c>
      <c r="CH40" s="9"/>
      <c r="CI40" s="23"/>
      <c r="CJ40" s="24"/>
      <c r="CK40" s="32"/>
      <c r="CL40" s="33"/>
      <c r="CM40" s="33"/>
      <c r="CN40" s="34"/>
      <c r="CO40" s="35"/>
      <c r="CP40" s="35"/>
      <c r="CQ40" s="36"/>
      <c r="CR40" s="36"/>
      <c r="CS40" s="36"/>
      <c r="CT40" s="37"/>
      <c r="CU40" s="37"/>
      <c r="CV40" s="37"/>
      <c r="CX40" s="9" t="s">
        <v>29</v>
      </c>
      <c r="CY40" s="23">
        <v>3</v>
      </c>
      <c r="CZ40" s="24" t="s">
        <v>42</v>
      </c>
      <c r="DA40" s="32">
        <v>2463.5938214340908</v>
      </c>
      <c r="DB40" s="33">
        <v>250.70860241316728</v>
      </c>
      <c r="DC40" s="33">
        <v>4183.8654755336474</v>
      </c>
      <c r="DD40" s="34">
        <v>6647.4592969676796</v>
      </c>
      <c r="DE40" s="35">
        <v>11.937133549483846</v>
      </c>
      <c r="DF40" s="35">
        <v>4.222800828907566</v>
      </c>
      <c r="DG40" s="36">
        <v>2.1399999999999999E-2</v>
      </c>
      <c r="DH40" s="36">
        <v>0.95809999999999995</v>
      </c>
      <c r="DI40" s="36">
        <v>2.0500000000000001E-2</v>
      </c>
      <c r="DJ40" s="37">
        <v>13.394189144747708</v>
      </c>
      <c r="DK40" s="37">
        <v>19.108786217464509</v>
      </c>
      <c r="DL40" s="37">
        <v>15.434727866706766</v>
      </c>
    </row>
    <row r="41" spans="1:116" x14ac:dyDescent="0.25">
      <c r="A41" s="114">
        <v>0</v>
      </c>
      <c r="B41" s="3">
        <v>0.8</v>
      </c>
      <c r="C41" s="61">
        <f>CO37</f>
        <v>0</v>
      </c>
      <c r="D41" s="58">
        <f>CQ37</f>
        <v>0</v>
      </c>
      <c r="E41" s="58">
        <f t="shared" ref="E41:H45" si="25">CR37</f>
        <v>0</v>
      </c>
      <c r="F41" s="58">
        <f t="shared" si="25"/>
        <v>0</v>
      </c>
      <c r="G41" s="68" t="s">
        <v>30</v>
      </c>
      <c r="H41" s="68" t="s">
        <v>30</v>
      </c>
      <c r="J41" s="114">
        <v>0</v>
      </c>
      <c r="K41" s="3">
        <v>0.8</v>
      </c>
      <c r="L41" s="61" t="str">
        <f>DE37</f>
        <v>NA</v>
      </c>
      <c r="M41" s="58" t="str">
        <f>DG37</f>
        <v>NA</v>
      </c>
      <c r="N41" s="58">
        <f t="shared" ref="N41:Q45" si="26">DH37</f>
        <v>1</v>
      </c>
      <c r="O41" s="58" t="str">
        <f t="shared" si="26"/>
        <v>NA</v>
      </c>
      <c r="P41" s="68" t="s">
        <v>30</v>
      </c>
      <c r="Q41" s="68" t="s">
        <v>30</v>
      </c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2088.9060095983477</v>
      </c>
      <c r="Z41" s="41">
        <v>454.55201586634064</v>
      </c>
      <c r="AA41" s="41">
        <v>7443.0922822949133</v>
      </c>
      <c r="AB41" s="42">
        <v>9531.9982918932474</v>
      </c>
      <c r="AC41" s="43">
        <v>517.20899027799123</v>
      </c>
      <c r="AD41" s="35">
        <v>231.47812325646555</v>
      </c>
      <c r="AE41" s="44">
        <v>7.1048713039778777E-2</v>
      </c>
      <c r="AF41" s="44">
        <v>0.74367155924271433</v>
      </c>
      <c r="AG41" s="44">
        <v>0.18527972771750692</v>
      </c>
      <c r="AH41" s="45">
        <v>6.3820949597039318</v>
      </c>
      <c r="AI41" s="45">
        <v>11.610944154613163</v>
      </c>
      <c r="AJ41" s="45">
        <v>9.644891824945546</v>
      </c>
      <c r="AL41" s="19" t="s">
        <v>29</v>
      </c>
      <c r="AM41" s="38">
        <v>4</v>
      </c>
      <c r="AN41" s="39" t="s">
        <v>43</v>
      </c>
      <c r="AO41" s="40">
        <v>2087.8568661924119</v>
      </c>
      <c r="AP41" s="41">
        <v>431.46042020408231</v>
      </c>
      <c r="AQ41" s="41">
        <v>6805.2598673669609</v>
      </c>
      <c r="AR41" s="42">
        <v>8893.1167335593382</v>
      </c>
      <c r="AS41" s="43">
        <v>471.72723487506164</v>
      </c>
      <c r="AT41" s="35">
        <v>204.75697955257056</v>
      </c>
      <c r="AU41" s="44">
        <v>7.6792171878323767E-2</v>
      </c>
      <c r="AV41" s="44">
        <v>0.74367155924271433</v>
      </c>
      <c r="AW41" s="44">
        <v>0.17953626887896193</v>
      </c>
      <c r="AX41" s="45">
        <v>6.4101063765765147</v>
      </c>
      <c r="AY41" s="45">
        <v>11.670921467202751</v>
      </c>
      <c r="AZ41" s="45">
        <v>9.736316281984644</v>
      </c>
      <c r="BB41" s="19" t="s">
        <v>29</v>
      </c>
      <c r="BC41" s="38">
        <v>4</v>
      </c>
      <c r="BD41" s="39" t="s">
        <v>43</v>
      </c>
      <c r="BE41" s="40">
        <v>2487.0613597342535</v>
      </c>
      <c r="BF41" s="41">
        <v>341.08763423862996</v>
      </c>
      <c r="BG41" s="41">
        <v>5748.8549115629176</v>
      </c>
      <c r="BH41" s="42">
        <v>8235.9162712970592</v>
      </c>
      <c r="BI41" s="43">
        <v>0.50430614548300046</v>
      </c>
      <c r="BJ41" s="35">
        <v>12.623948745955204</v>
      </c>
      <c r="BK41" s="44">
        <v>3.1E-2</v>
      </c>
      <c r="BL41" s="44">
        <v>0.94340000000000002</v>
      </c>
      <c r="BM41" s="44">
        <v>2.5600000000000001E-2</v>
      </c>
      <c r="BN41" s="45">
        <v>12.539574459096059</v>
      </c>
      <c r="BO41" s="45">
        <v>22.217530749257261</v>
      </c>
      <c r="BP41" s="45">
        <v>16.698408658127867</v>
      </c>
      <c r="BR41" s="19" t="s">
        <v>29</v>
      </c>
      <c r="BS41" s="38">
        <v>4</v>
      </c>
      <c r="BT41" s="39" t="s">
        <v>43</v>
      </c>
      <c r="BU41" s="40">
        <v>2486.9112985423653</v>
      </c>
      <c r="BV41" s="41">
        <v>318.49137232053965</v>
      </c>
      <c r="BW41" s="41">
        <v>5295.2376546664918</v>
      </c>
      <c r="BX41" s="42">
        <v>7782.1489532087253</v>
      </c>
      <c r="BY41" s="43">
        <v>-35.083761339079288</v>
      </c>
      <c r="BZ41" s="35">
        <v>8.2392122353685409</v>
      </c>
      <c r="CA41" s="44">
        <v>3.32E-2</v>
      </c>
      <c r="CB41" s="44">
        <v>0.94340000000000002</v>
      </c>
      <c r="CC41" s="44">
        <v>2.3400000000000001E-2</v>
      </c>
      <c r="CD41" s="45">
        <v>13.794170229743569</v>
      </c>
      <c r="CE41" s="45">
        <v>24.163911701091124</v>
      </c>
      <c r="CF41" s="45">
        <v>17.423457308072805</v>
      </c>
      <c r="CH41" s="19"/>
      <c r="CI41" s="38"/>
      <c r="CJ41" s="39"/>
      <c r="CK41" s="40"/>
      <c r="CL41" s="41"/>
      <c r="CM41" s="41"/>
      <c r="CN41" s="42"/>
      <c r="CO41" s="43"/>
      <c r="CP41" s="35"/>
      <c r="CQ41" s="44"/>
      <c r="CR41" s="44"/>
      <c r="CS41" s="44"/>
      <c r="CT41" s="45"/>
      <c r="CU41" s="45"/>
      <c r="CV41" s="45"/>
      <c r="CX41" s="19" t="s">
        <v>29</v>
      </c>
      <c r="CY41" s="38">
        <v>4</v>
      </c>
      <c r="CZ41" s="39" t="s">
        <v>43</v>
      </c>
      <c r="DA41" s="40">
        <v>2470.0884158864233</v>
      </c>
      <c r="DB41" s="41">
        <v>250.51896713236462</v>
      </c>
      <c r="DC41" s="41">
        <v>4179.9305870953567</v>
      </c>
      <c r="DD41" s="42">
        <v>6650.0190029817286</v>
      </c>
      <c r="DE41" s="43">
        <v>-43.139060407523502</v>
      </c>
      <c r="DF41" s="35">
        <v>1.6630948148585958</v>
      </c>
      <c r="DG41" s="44">
        <v>3.0599999999999999E-2</v>
      </c>
      <c r="DH41" s="44">
        <v>0.95269999999999999</v>
      </c>
      <c r="DI41" s="44">
        <v>1.67E-2</v>
      </c>
      <c r="DJ41" s="45">
        <v>15.638905933315446</v>
      </c>
      <c r="DK41" s="45">
        <v>27.390357953080898</v>
      </c>
      <c r="DL41" s="45">
        <v>20.477014987894776</v>
      </c>
    </row>
    <row r="42" spans="1:116" x14ac:dyDescent="0.25">
      <c r="A42" s="114">
        <v>1</v>
      </c>
      <c r="B42" s="3">
        <v>0.9</v>
      </c>
      <c r="C42" s="61">
        <f t="shared" ref="C42:C45" si="27">CO38</f>
        <v>0</v>
      </c>
      <c r="D42" s="58">
        <f t="shared" ref="D42:D45" si="28">CQ38</f>
        <v>0</v>
      </c>
      <c r="E42" s="58">
        <f t="shared" si="25"/>
        <v>0</v>
      </c>
      <c r="F42" s="58">
        <f t="shared" si="25"/>
        <v>0</v>
      </c>
      <c r="G42" s="68">
        <f>CT38</f>
        <v>0</v>
      </c>
      <c r="H42" s="68">
        <f>CU38</f>
        <v>0</v>
      </c>
      <c r="J42" s="114">
        <v>1</v>
      </c>
      <c r="K42" s="3">
        <v>0.9</v>
      </c>
      <c r="L42" s="61">
        <f t="shared" ref="L42:L45" si="29">DE38</f>
        <v>-28.301581062101096</v>
      </c>
      <c r="M42" s="58">
        <f t="shared" ref="M42:M45" si="30">DG38</f>
        <v>9.9000000000000008E-3</v>
      </c>
      <c r="N42" s="58">
        <f t="shared" si="26"/>
        <v>0.97919999999999996</v>
      </c>
      <c r="O42" s="58">
        <f t="shared" si="26"/>
        <v>1.09E-2</v>
      </c>
      <c r="P42" s="68">
        <f>DJ38</f>
        <v>12.61368651656789</v>
      </c>
      <c r="Q42" s="68">
        <f>DK38</f>
        <v>28.457704127184055</v>
      </c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  <c r="AL42" s="9" t="s">
        <v>31</v>
      </c>
      <c r="AM42" s="23">
        <v>0</v>
      </c>
      <c r="AN42" s="24" t="s">
        <v>44</v>
      </c>
      <c r="AO42" s="25">
        <v>1445.0238277868534</v>
      </c>
      <c r="AP42" s="26">
        <v>528.64172175524652</v>
      </c>
      <c r="AQ42" s="26">
        <v>8387.0454879614663</v>
      </c>
      <c r="AR42" s="27">
        <v>9832.0693157483202</v>
      </c>
      <c r="AS42" s="28" t="s">
        <v>30</v>
      </c>
      <c r="AT42" s="28" t="s">
        <v>30</v>
      </c>
      <c r="AU42" s="29" t="s">
        <v>30</v>
      </c>
      <c r="AV42" s="30">
        <v>1</v>
      </c>
      <c r="AW42" s="29" t="s">
        <v>30</v>
      </c>
      <c r="AX42" s="31"/>
      <c r="AY42" s="31"/>
      <c r="AZ42" s="31"/>
      <c r="BB42" s="9" t="s">
        <v>31</v>
      </c>
      <c r="BC42" s="23">
        <v>0</v>
      </c>
      <c r="BD42" s="24" t="s">
        <v>44</v>
      </c>
      <c r="BE42" s="25">
        <v>1814.3133287446831</v>
      </c>
      <c r="BF42" s="26">
        <v>456.25584622603378</v>
      </c>
      <c r="BG42" s="26">
        <v>7164.3242425109493</v>
      </c>
      <c r="BH42" s="27">
        <v>8978.6375712556728</v>
      </c>
      <c r="BI42" s="28" t="s">
        <v>30</v>
      </c>
      <c r="BJ42" s="28" t="s">
        <v>30</v>
      </c>
      <c r="BK42" s="29" t="s">
        <v>30</v>
      </c>
      <c r="BL42" s="30">
        <v>1</v>
      </c>
      <c r="BM42" s="29" t="s">
        <v>30</v>
      </c>
      <c r="BN42" s="31"/>
      <c r="BO42" s="31"/>
      <c r="BP42" s="31"/>
      <c r="BR42" s="9" t="s">
        <v>31</v>
      </c>
      <c r="BS42" s="23">
        <v>0</v>
      </c>
      <c r="BT42" s="24" t="s">
        <v>44</v>
      </c>
      <c r="BU42" s="25">
        <v>1814.3133287446831</v>
      </c>
      <c r="BV42" s="26">
        <v>422.09529084954795</v>
      </c>
      <c r="BW42" s="26">
        <v>6700.7364986852999</v>
      </c>
      <c r="BX42" s="27">
        <v>8515.0498274300517</v>
      </c>
      <c r="BY42" s="28" t="s">
        <v>30</v>
      </c>
      <c r="BZ42" s="28" t="s">
        <v>30</v>
      </c>
      <c r="CA42" s="29" t="s">
        <v>30</v>
      </c>
      <c r="CB42" s="30">
        <v>1</v>
      </c>
      <c r="CC42" s="29" t="s">
        <v>30</v>
      </c>
      <c r="CD42" s="31"/>
      <c r="CE42" s="31"/>
      <c r="CF42" s="31"/>
      <c r="CH42" s="9"/>
      <c r="CI42" s="23"/>
      <c r="CJ42" s="24"/>
      <c r="CK42" s="25"/>
      <c r="CL42" s="26"/>
      <c r="CM42" s="26"/>
      <c r="CN42" s="27"/>
      <c r="CO42" s="28"/>
      <c r="CP42" s="28"/>
      <c r="CQ42" s="29"/>
      <c r="CR42" s="30"/>
      <c r="CS42" s="29"/>
      <c r="CT42" s="31"/>
      <c r="CU42" s="31"/>
      <c r="CV42" s="31"/>
      <c r="CX42" s="9" t="s">
        <v>31</v>
      </c>
      <c r="CY42" s="23">
        <v>0</v>
      </c>
      <c r="CZ42" s="24" t="s">
        <v>44</v>
      </c>
      <c r="DA42" s="25">
        <v>1814.3133287446831</v>
      </c>
      <c r="DB42" s="26">
        <v>417.28546592634757</v>
      </c>
      <c r="DC42" s="26">
        <v>6642.0443963479602</v>
      </c>
      <c r="DD42" s="27">
        <v>8456.3577250927265</v>
      </c>
      <c r="DE42" s="28" t="s">
        <v>30</v>
      </c>
      <c r="DF42" s="28" t="s">
        <v>30</v>
      </c>
      <c r="DG42" s="29" t="s">
        <v>30</v>
      </c>
      <c r="DH42" s="30">
        <v>1</v>
      </c>
      <c r="DI42" s="29" t="s">
        <v>30</v>
      </c>
      <c r="DJ42" s="31"/>
      <c r="DK42" s="31"/>
      <c r="DL42" s="31"/>
    </row>
    <row r="43" spans="1:116" x14ac:dyDescent="0.25">
      <c r="A43" s="114">
        <v>2</v>
      </c>
      <c r="B43" s="3">
        <v>0.92</v>
      </c>
      <c r="C43" s="61">
        <f t="shared" si="27"/>
        <v>0</v>
      </c>
      <c r="D43" s="58">
        <f t="shared" si="28"/>
        <v>0</v>
      </c>
      <c r="E43" s="58">
        <f t="shared" si="25"/>
        <v>0</v>
      </c>
      <c r="F43" s="58">
        <f t="shared" si="25"/>
        <v>0</v>
      </c>
      <c r="G43" s="68">
        <f t="shared" si="25"/>
        <v>0</v>
      </c>
      <c r="H43" s="68">
        <f t="shared" si="25"/>
        <v>0</v>
      </c>
      <c r="J43" s="114">
        <v>2</v>
      </c>
      <c r="K43" s="3">
        <v>0.92</v>
      </c>
      <c r="L43" s="61">
        <f t="shared" si="29"/>
        <v>-5.3398184114553668</v>
      </c>
      <c r="M43" s="58">
        <f t="shared" si="30"/>
        <v>1.0500000000000001E-2</v>
      </c>
      <c r="N43" s="58">
        <f t="shared" si="26"/>
        <v>0.97529999999999994</v>
      </c>
      <c r="O43" s="58">
        <f t="shared" si="26"/>
        <v>1.4200000000000001E-2</v>
      </c>
      <c r="P43" s="68">
        <f t="shared" si="26"/>
        <v>12.49953385681685</v>
      </c>
      <c r="Q43" s="68">
        <f t="shared" si="26"/>
        <v>20.959083915633883</v>
      </c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  <c r="AL43" s="9" t="s">
        <v>31</v>
      </c>
      <c r="AM43" s="23">
        <v>1</v>
      </c>
      <c r="AN43" s="24" t="s">
        <v>45</v>
      </c>
      <c r="AO43" s="32">
        <v>1596.4348752693679</v>
      </c>
      <c r="AP43" s="33">
        <v>472.21744144039212</v>
      </c>
      <c r="AQ43" s="33">
        <v>7545.7753612664546</v>
      </c>
      <c r="AR43" s="34">
        <v>9142.2102365358314</v>
      </c>
      <c r="AS43" s="35">
        <v>664.46598673411847</v>
      </c>
      <c r="AT43" s="35">
        <v>689.85907921248872</v>
      </c>
      <c r="AU43" s="36">
        <v>0.16592747195408297</v>
      </c>
      <c r="AV43" s="36">
        <v>0.13357683276806678</v>
      </c>
      <c r="AW43" s="36">
        <v>0.70049569527785027</v>
      </c>
      <c r="AX43" s="37">
        <v>2.6834378150261253</v>
      </c>
      <c r="AY43" s="37">
        <v>8.604370387430027</v>
      </c>
      <c r="AZ43" s="37">
        <v>1.4088247392777231</v>
      </c>
      <c r="BB43" s="9" t="s">
        <v>31</v>
      </c>
      <c r="BC43" s="23">
        <v>1</v>
      </c>
      <c r="BD43" s="24" t="s">
        <v>45</v>
      </c>
      <c r="BE43" s="32">
        <v>1972.2625216177285</v>
      </c>
      <c r="BF43" s="33">
        <v>405.11332921728234</v>
      </c>
      <c r="BG43" s="33">
        <v>6423.8229589025941</v>
      </c>
      <c r="BH43" s="34">
        <v>8396.0854805203926</v>
      </c>
      <c r="BI43" s="35">
        <v>582.52952560189942</v>
      </c>
      <c r="BJ43" s="35">
        <v>582.55209073528022</v>
      </c>
      <c r="BK43" s="36">
        <v>0.24199999999999999</v>
      </c>
      <c r="BL43" s="36">
        <v>0.1142</v>
      </c>
      <c r="BM43" s="36">
        <v>0.64380000000000004</v>
      </c>
      <c r="BN43" s="37">
        <v>3.0884125794203152</v>
      </c>
      <c r="BO43" s="37">
        <v>12.04698241095692</v>
      </c>
      <c r="BP43" s="37">
        <v>2.1471724405125432</v>
      </c>
      <c r="BR43" s="9" t="s">
        <v>31</v>
      </c>
      <c r="BS43" s="23">
        <v>1</v>
      </c>
      <c r="BT43" s="24" t="s">
        <v>45</v>
      </c>
      <c r="BU43" s="32">
        <v>1972.2754536016373</v>
      </c>
      <c r="BV43" s="33">
        <v>374.95904387350373</v>
      </c>
      <c r="BW43" s="33">
        <v>6011.8867455630252</v>
      </c>
      <c r="BX43" s="34">
        <v>7984.162199164748</v>
      </c>
      <c r="BY43" s="35">
        <v>530.77927654502867</v>
      </c>
      <c r="BZ43" s="35">
        <v>530.88762826530365</v>
      </c>
      <c r="CA43" s="36">
        <v>0.25890000000000002</v>
      </c>
      <c r="CB43" s="36">
        <v>0.1142</v>
      </c>
      <c r="CC43" s="36">
        <v>0.62690000000000001</v>
      </c>
      <c r="CD43" s="37">
        <v>3.3511816275325104</v>
      </c>
      <c r="CE43" s="37">
        <v>12.95292993441528</v>
      </c>
      <c r="CF43" s="37">
        <v>2.3453729734829318</v>
      </c>
      <c r="CH43" s="9"/>
      <c r="CI43" s="23"/>
      <c r="CJ43" s="24"/>
      <c r="CK43" s="32"/>
      <c r="CL43" s="33"/>
      <c r="CM43" s="33"/>
      <c r="CN43" s="34"/>
      <c r="CO43" s="35"/>
      <c r="CP43" s="35"/>
      <c r="CQ43" s="36"/>
      <c r="CR43" s="36"/>
      <c r="CS43" s="36"/>
      <c r="CT43" s="37"/>
      <c r="CU43" s="37"/>
      <c r="CV43" s="37"/>
      <c r="CX43" s="9" t="s">
        <v>31</v>
      </c>
      <c r="CY43" s="23">
        <v>1</v>
      </c>
      <c r="CZ43" s="24" t="s">
        <v>45</v>
      </c>
      <c r="DA43" s="32">
        <v>1972.2754536016373</v>
      </c>
      <c r="DB43" s="33">
        <v>370.75865155888209</v>
      </c>
      <c r="DC43" s="33">
        <v>5962.4735261801179</v>
      </c>
      <c r="DD43" s="34">
        <v>7934.7489797818362</v>
      </c>
      <c r="DE43" s="35">
        <v>523.57590672348647</v>
      </c>
      <c r="DF43" s="35">
        <v>521.6087453108903</v>
      </c>
      <c r="DG43" s="36">
        <v>0.32719999999999999</v>
      </c>
      <c r="DH43" s="36">
        <v>0.1142</v>
      </c>
      <c r="DI43" s="36">
        <v>0.55859999999999999</v>
      </c>
      <c r="DJ43" s="37">
        <v>3.3950771615133712</v>
      </c>
      <c r="DK43" s="37">
        <v>15.0223891286581</v>
      </c>
      <c r="DL43" s="37">
        <v>0</v>
      </c>
    </row>
    <row r="44" spans="1:116" x14ac:dyDescent="0.25">
      <c r="A44" s="114">
        <v>3</v>
      </c>
      <c r="B44" s="3">
        <v>0.95</v>
      </c>
      <c r="C44" s="61">
        <f t="shared" si="27"/>
        <v>0</v>
      </c>
      <c r="D44" s="58">
        <f t="shared" si="28"/>
        <v>0</v>
      </c>
      <c r="E44" s="58">
        <f t="shared" si="25"/>
        <v>0</v>
      </c>
      <c r="F44" s="58">
        <f t="shared" si="25"/>
        <v>0</v>
      </c>
      <c r="G44" s="68">
        <f t="shared" si="25"/>
        <v>0</v>
      </c>
      <c r="H44" s="68">
        <f t="shared" si="25"/>
        <v>0</v>
      </c>
      <c r="J44" s="114">
        <v>3</v>
      </c>
      <c r="K44" s="3">
        <v>0.95</v>
      </c>
      <c r="L44" s="61">
        <f t="shared" si="29"/>
        <v>11.937133549483846</v>
      </c>
      <c r="M44" s="58">
        <f t="shared" si="30"/>
        <v>2.1399999999999999E-2</v>
      </c>
      <c r="N44" s="58">
        <f t="shared" si="26"/>
        <v>0.95809999999999995</v>
      </c>
      <c r="O44" s="58">
        <f t="shared" si="26"/>
        <v>2.0500000000000001E-2</v>
      </c>
      <c r="P44" s="68">
        <f t="shared" si="26"/>
        <v>13.394189144747708</v>
      </c>
      <c r="Q44" s="68">
        <f t="shared" si="26"/>
        <v>19.108786217464509</v>
      </c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  <c r="AL44" s="9" t="s">
        <v>31</v>
      </c>
      <c r="AM44" s="23">
        <v>2</v>
      </c>
      <c r="AN44" s="24" t="s">
        <v>46</v>
      </c>
      <c r="AO44" s="32">
        <v>1729.9212819089064</v>
      </c>
      <c r="AP44" s="33">
        <v>461.22744264565557</v>
      </c>
      <c r="AQ44" s="33">
        <v>7375.2169230347154</v>
      </c>
      <c r="AR44" s="34">
        <v>9105.1382049435942</v>
      </c>
      <c r="AS44" s="35">
        <v>625.65870487690449</v>
      </c>
      <c r="AT44" s="35">
        <v>726.9311108047259</v>
      </c>
      <c r="AU44" s="36">
        <v>0.25228280720062612</v>
      </c>
      <c r="AV44" s="36">
        <v>2.4262979389512131E-2</v>
      </c>
      <c r="AW44" s="36">
        <v>0.72345421340986171</v>
      </c>
      <c r="AX44" s="37">
        <v>4.2260698754771813</v>
      </c>
      <c r="AY44" s="37">
        <v>13.188037320023218</v>
      </c>
      <c r="AZ44" s="37">
        <v>4.7162083155780792</v>
      </c>
      <c r="BB44" s="9" t="s">
        <v>31</v>
      </c>
      <c r="BC44" s="23">
        <v>2</v>
      </c>
      <c r="BD44" s="24" t="s">
        <v>46</v>
      </c>
      <c r="BE44" s="32">
        <v>2110.5234698225076</v>
      </c>
      <c r="BF44" s="33">
        <v>395.55432729243921</v>
      </c>
      <c r="BG44" s="33">
        <v>6278.4199611513786</v>
      </c>
      <c r="BH44" s="34">
        <v>8388.9434309736971</v>
      </c>
      <c r="BI44" s="35">
        <v>535.42921338080941</v>
      </c>
      <c r="BJ44" s="35">
        <v>589.69414028197571</v>
      </c>
      <c r="BK44" s="36">
        <v>0.3216</v>
      </c>
      <c r="BL44" s="36">
        <v>2.3199999999999998E-2</v>
      </c>
      <c r="BM44" s="36">
        <v>0.6552</v>
      </c>
      <c r="BN44" s="37">
        <v>4.8797813676107271</v>
      </c>
      <c r="BO44" s="37">
        <v>16.83807845446626</v>
      </c>
      <c r="BP44" s="37">
        <v>4.354551647987063</v>
      </c>
      <c r="BR44" s="9" t="s">
        <v>31</v>
      </c>
      <c r="BS44" s="23">
        <v>2</v>
      </c>
      <c r="BT44" s="24" t="s">
        <v>46</v>
      </c>
      <c r="BU44" s="32">
        <v>2110.5197330446308</v>
      </c>
      <c r="BV44" s="33">
        <v>366.13274506148485</v>
      </c>
      <c r="BW44" s="33">
        <v>5875.6607739628707</v>
      </c>
      <c r="BX44" s="34">
        <v>7986.1805070073287</v>
      </c>
      <c r="BY44" s="35">
        <v>479.32997189843007</v>
      </c>
      <c r="BZ44" s="35">
        <v>528.86932042272292</v>
      </c>
      <c r="CA44" s="36">
        <v>0.34289999999999998</v>
      </c>
      <c r="CB44" s="36">
        <v>2.3199999999999998E-2</v>
      </c>
      <c r="CC44" s="36">
        <v>0.63390000000000002</v>
      </c>
      <c r="CD44" s="37">
        <v>5.2929401285945259</v>
      </c>
      <c r="CE44" s="37">
        <v>17.72793131633254</v>
      </c>
      <c r="CF44" s="37">
        <v>4.7290932876316498</v>
      </c>
      <c r="CH44" s="9"/>
      <c r="CI44" s="23"/>
      <c r="CJ44" s="24"/>
      <c r="CK44" s="32"/>
      <c r="CL44" s="33"/>
      <c r="CM44" s="33"/>
      <c r="CN44" s="34"/>
      <c r="CO44" s="35"/>
      <c r="CP44" s="35"/>
      <c r="CQ44" s="36"/>
      <c r="CR44" s="36"/>
      <c r="CS44" s="36"/>
      <c r="CT44" s="37"/>
      <c r="CU44" s="37"/>
      <c r="CV44" s="37"/>
      <c r="CX44" s="9" t="s">
        <v>31</v>
      </c>
      <c r="CY44" s="23">
        <v>2</v>
      </c>
      <c r="CZ44" s="24" t="s">
        <v>46</v>
      </c>
      <c r="DA44" s="32">
        <v>2110.5197330446308</v>
      </c>
      <c r="DB44" s="33">
        <v>362.24329849276671</v>
      </c>
      <c r="DC44" s="33">
        <v>5831.0194952604343</v>
      </c>
      <c r="DD44" s="34">
        <v>7941.539228304915</v>
      </c>
      <c r="DE44" s="35">
        <v>468.11636487614891</v>
      </c>
      <c r="DF44" s="35">
        <v>514.81849678781145</v>
      </c>
      <c r="DG44" s="36">
        <v>0.42099999999999999</v>
      </c>
      <c r="DH44" s="36">
        <v>2.3199999999999998E-2</v>
      </c>
      <c r="DI44" s="36">
        <v>0.55579999999999996</v>
      </c>
      <c r="DJ44" s="37">
        <v>5.38144513762796</v>
      </c>
      <c r="DK44" s="37">
        <v>20.306584798641381</v>
      </c>
      <c r="DL44" s="37">
        <v>6.8799433505633321</v>
      </c>
    </row>
    <row r="45" spans="1:116" x14ac:dyDescent="0.25">
      <c r="A45" s="114">
        <v>4</v>
      </c>
      <c r="B45" s="3">
        <v>0.98</v>
      </c>
      <c r="C45" s="61">
        <f t="shared" si="27"/>
        <v>0</v>
      </c>
      <c r="D45" s="58">
        <f t="shared" si="28"/>
        <v>0</v>
      </c>
      <c r="E45" s="58">
        <f t="shared" si="25"/>
        <v>0</v>
      </c>
      <c r="F45" s="58">
        <f t="shared" si="25"/>
        <v>0</v>
      </c>
      <c r="G45" s="68">
        <f t="shared" si="25"/>
        <v>0</v>
      </c>
      <c r="H45" s="68">
        <f t="shared" si="25"/>
        <v>0</v>
      </c>
      <c r="J45" s="114">
        <v>4</v>
      </c>
      <c r="K45" s="3">
        <v>0.98</v>
      </c>
      <c r="L45" s="61">
        <f t="shared" si="29"/>
        <v>-43.139060407523502</v>
      </c>
      <c r="M45" s="58">
        <f t="shared" si="30"/>
        <v>3.0599999999999999E-2</v>
      </c>
      <c r="N45" s="58">
        <f t="shared" si="26"/>
        <v>0.95269999999999999</v>
      </c>
      <c r="O45" s="58">
        <f t="shared" si="26"/>
        <v>1.67E-2</v>
      </c>
      <c r="P45" s="68">
        <f t="shared" si="26"/>
        <v>15.638905933315446</v>
      </c>
      <c r="Q45" s="68">
        <f t="shared" si="26"/>
        <v>27.390357953080898</v>
      </c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  <c r="AL45" s="9" t="s">
        <v>31</v>
      </c>
      <c r="AM45" s="23">
        <v>3</v>
      </c>
      <c r="AN45" s="24" t="s">
        <v>47</v>
      </c>
      <c r="AO45" s="32">
        <v>1776.391643988539</v>
      </c>
      <c r="AP45" s="33">
        <v>460.20067023323531</v>
      </c>
      <c r="AQ45" s="33">
        <v>7356.9942662394697</v>
      </c>
      <c r="AR45" s="34">
        <v>9133.3859102279985</v>
      </c>
      <c r="AS45" s="35">
        <v>582.23065533121792</v>
      </c>
      <c r="AT45" s="35">
        <v>698.68340552032168</v>
      </c>
      <c r="AU45" s="36">
        <v>0.30733107226715367</v>
      </c>
      <c r="AV45" s="36">
        <v>0</v>
      </c>
      <c r="AW45" s="36">
        <v>0.69266892773284638</v>
      </c>
      <c r="AX45" s="37">
        <v>4.8416529090748259</v>
      </c>
      <c r="AY45" s="37">
        <v>14.937221220970065</v>
      </c>
      <c r="AZ45" s="37">
        <v>5.9389348454997073</v>
      </c>
      <c r="BB45" s="9" t="s">
        <v>31</v>
      </c>
      <c r="BC45" s="23">
        <v>3</v>
      </c>
      <c r="BD45" s="24" t="s">
        <v>47</v>
      </c>
      <c r="BE45" s="32">
        <v>2158.7242679596629</v>
      </c>
      <c r="BF45" s="33">
        <v>396.45460054312917</v>
      </c>
      <c r="BG45" s="33">
        <v>6288.8776814385219</v>
      </c>
      <c r="BH45" s="34">
        <v>8447.6019493981021</v>
      </c>
      <c r="BI45" s="35">
        <v>464.39543598659213</v>
      </c>
      <c r="BJ45" s="35">
        <v>531.03562185757073</v>
      </c>
      <c r="BK45" s="36">
        <v>0.3916</v>
      </c>
      <c r="BL45" s="36">
        <v>1E-4</v>
      </c>
      <c r="BM45" s="36">
        <v>0.60829999999999995</v>
      </c>
      <c r="BN45" s="37">
        <v>5.7592602843294394</v>
      </c>
      <c r="BO45" s="37">
        <v>21.206783751073633</v>
      </c>
      <c r="BP45" s="37">
        <v>5.022659493348864</v>
      </c>
      <c r="BR45" s="9" t="s">
        <v>31</v>
      </c>
      <c r="BS45" s="23">
        <v>3</v>
      </c>
      <c r="BT45" s="24" t="s">
        <v>47</v>
      </c>
      <c r="BU45" s="32">
        <v>2158.7205311817852</v>
      </c>
      <c r="BV45" s="33">
        <v>366.93346185840198</v>
      </c>
      <c r="BW45" s="33">
        <v>5881.8383827148064</v>
      </c>
      <c r="BX45" s="34">
        <v>8040.5589138965133</v>
      </c>
      <c r="BY45" s="35">
        <v>413.87315962706225</v>
      </c>
      <c r="BZ45" s="35">
        <v>474.49091353353833</v>
      </c>
      <c r="CA45" s="36">
        <v>0.4078</v>
      </c>
      <c r="CB45" s="36">
        <v>1E-4</v>
      </c>
      <c r="CC45" s="36">
        <v>0.59209999999999996</v>
      </c>
      <c r="CD45" s="37">
        <v>6.2435783717828315</v>
      </c>
      <c r="CE45" s="37">
        <v>22.387520402290576</v>
      </c>
      <c r="CF45" s="37">
        <v>5.4547357544092865</v>
      </c>
      <c r="CH45" s="9"/>
      <c r="CI45" s="23"/>
      <c r="CJ45" s="24"/>
      <c r="CK45" s="32"/>
      <c r="CL45" s="33"/>
      <c r="CM45" s="33"/>
      <c r="CN45" s="34"/>
      <c r="CO45" s="35"/>
      <c r="CP45" s="35"/>
      <c r="CQ45" s="36"/>
      <c r="CR45" s="36"/>
      <c r="CS45" s="36"/>
      <c r="CT45" s="37"/>
      <c r="CU45" s="37"/>
      <c r="CV45" s="37"/>
      <c r="CX45" s="9" t="s">
        <v>31</v>
      </c>
      <c r="CY45" s="23">
        <v>3</v>
      </c>
      <c r="CZ45" s="24" t="s">
        <v>47</v>
      </c>
      <c r="DA45" s="32">
        <v>2158.7205311817852</v>
      </c>
      <c r="DB45" s="33">
        <v>363.01320445116329</v>
      </c>
      <c r="DC45" s="33">
        <v>5837.0130342260099</v>
      </c>
      <c r="DD45" s="34">
        <v>7995.7335654077815</v>
      </c>
      <c r="DE45" s="35">
        <v>403.10508423879787</v>
      </c>
      <c r="DF45" s="35">
        <v>460.62415968494497</v>
      </c>
      <c r="DG45" s="36">
        <v>0.47870000000000001</v>
      </c>
      <c r="DH45" s="36">
        <v>1E-4</v>
      </c>
      <c r="DI45" s="36">
        <v>0.5212</v>
      </c>
      <c r="DJ45" s="37">
        <v>6.3459158154774995</v>
      </c>
      <c r="DK45" s="37">
        <v>23.970497510547833</v>
      </c>
      <c r="DL45" s="37">
        <v>6.3115127159993092</v>
      </c>
    </row>
    <row r="46" spans="1:116" x14ac:dyDescent="0.25">
      <c r="C46" s="64">
        <f>(C42-C20)/C20</f>
        <v>-1</v>
      </c>
      <c r="D46" s="64">
        <f>(D42-D20)/D20</f>
        <v>-1</v>
      </c>
      <c r="E46" s="64"/>
      <c r="F46" s="64"/>
      <c r="G46" s="64">
        <f>(G42-G20)/G20</f>
        <v>-1</v>
      </c>
      <c r="H46" s="64">
        <f>(H42-H20)/H20</f>
        <v>-1</v>
      </c>
      <c r="L46" s="64">
        <f>(L42-C20)/C20</f>
        <v>-1.0381653937707305</v>
      </c>
      <c r="M46" s="64">
        <f>(M42-D20)/D20</f>
        <v>-0.71093229813664605</v>
      </c>
      <c r="N46" s="64"/>
      <c r="O46" s="64"/>
      <c r="P46" s="64">
        <f t="shared" ref="P46:Q49" si="31">(P42-G20)/G20</f>
        <v>1.4989661951983779</v>
      </c>
      <c r="Q46" s="64">
        <f t="shared" si="31"/>
        <v>1.606278406236648</v>
      </c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47" t="s">
        <v>48</v>
      </c>
      <c r="AM46" s="5"/>
      <c r="AN46" s="5"/>
      <c r="AO46" s="5"/>
      <c r="AP46" s="5" t="s">
        <v>32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B46" s="47" t="s">
        <v>48</v>
      </c>
      <c r="BC46" s="5"/>
      <c r="BD46" s="5"/>
      <c r="BE46" s="5"/>
      <c r="BF46" s="5" t="s">
        <v>32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R46" s="47" t="s">
        <v>48</v>
      </c>
      <c r="BS46" s="5"/>
      <c r="BT46" s="5"/>
      <c r="BU46" s="5"/>
      <c r="BV46" s="5" t="s">
        <v>32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H46" s="47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X46" s="47" t="s">
        <v>48</v>
      </c>
      <c r="CY46" s="5"/>
      <c r="CZ46" s="5"/>
      <c r="DA46" s="5"/>
      <c r="DB46" s="5" t="s">
        <v>32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x14ac:dyDescent="0.25">
      <c r="C47" s="64">
        <f t="shared" ref="C47:H49" si="32">(C43-C21)/C21</f>
        <v>-1</v>
      </c>
      <c r="D47" s="64">
        <f t="shared" si="32"/>
        <v>-1</v>
      </c>
      <c r="E47" s="64"/>
      <c r="F47" s="64"/>
      <c r="G47" s="64">
        <f t="shared" si="32"/>
        <v>-1</v>
      </c>
      <c r="H47" s="64">
        <f t="shared" si="32"/>
        <v>-1</v>
      </c>
      <c r="L47" s="64">
        <f t="shared" ref="L47:L49" si="33">(L43-C21)/C21</f>
        <v>-1.007728752105449</v>
      </c>
      <c r="M47" s="64">
        <f>(M43-D21)/D21</f>
        <v>-0.67525986842105257</v>
      </c>
      <c r="N47" s="64"/>
      <c r="O47" s="64"/>
      <c r="P47" s="64">
        <f t="shared" si="31"/>
        <v>1.4952141709472349</v>
      </c>
      <c r="Q47" s="64">
        <f t="shared" si="31"/>
        <v>1.2883696002608913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x14ac:dyDescent="0.25">
      <c r="C48" s="64">
        <f t="shared" si="32"/>
        <v>-1</v>
      </c>
      <c r="D48" s="64">
        <f t="shared" si="32"/>
        <v>-1</v>
      </c>
      <c r="E48" s="64"/>
      <c r="F48" s="64"/>
      <c r="G48" s="64">
        <f t="shared" si="32"/>
        <v>-1</v>
      </c>
      <c r="H48" s="64">
        <f t="shared" si="32"/>
        <v>-1</v>
      </c>
      <c r="L48" s="64">
        <f t="shared" si="33"/>
        <v>-0.97749736900685735</v>
      </c>
      <c r="M48" s="64">
        <f>(M44-D22)/D22</f>
        <v>-0.59759440000000008</v>
      </c>
      <c r="N48" s="64"/>
      <c r="O48" s="64"/>
      <c r="P48" s="64">
        <f t="shared" si="31"/>
        <v>1.3812497593990061</v>
      </c>
      <c r="Q48" s="64">
        <f t="shared" si="31"/>
        <v>0.9583628983698832</v>
      </c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  <c r="AL48" s="4" t="s">
        <v>35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" t="s">
        <v>38</v>
      </c>
      <c r="BB48" s="4" t="s">
        <v>35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7" t="s">
        <v>57</v>
      </c>
      <c r="BR48" s="4" t="s">
        <v>35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 t="s">
        <v>38</v>
      </c>
      <c r="CH48" s="4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X48" s="4" t="s">
        <v>35</v>
      </c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7" t="s">
        <v>38</v>
      </c>
    </row>
    <row r="49" spans="1:116" x14ac:dyDescent="0.25">
      <c r="C49" s="64">
        <f t="shared" si="32"/>
        <v>-1</v>
      </c>
      <c r="D49" s="64">
        <f t="shared" si="32"/>
        <v>-1</v>
      </c>
      <c r="E49" s="64"/>
      <c r="F49" s="64"/>
      <c r="G49" s="64">
        <f t="shared" si="32"/>
        <v>-1</v>
      </c>
      <c r="H49" s="64">
        <f t="shared" si="32"/>
        <v>-1</v>
      </c>
      <c r="L49" s="64">
        <f t="shared" si="33"/>
        <v>-1.0834074063258974</v>
      </c>
      <c r="M49" s="64">
        <f>(M45-D23)/D23</f>
        <v>-0.56930958083832339</v>
      </c>
      <c r="N49" s="64"/>
      <c r="O49" s="64"/>
      <c r="P49" s="64">
        <f t="shared" si="31"/>
        <v>1.450434541018008</v>
      </c>
      <c r="Q49" s="64">
        <f t="shared" si="31"/>
        <v>1.3590121172185976</v>
      </c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  <c r="AL49" s="8"/>
      <c r="AM49" s="9"/>
      <c r="AN49" s="9"/>
      <c r="AO49" s="10" t="s">
        <v>7</v>
      </c>
      <c r="AP49" s="10"/>
      <c r="AQ49" s="10"/>
      <c r="AR49" s="10"/>
      <c r="AS49" s="10"/>
      <c r="AT49" s="10"/>
      <c r="AU49" s="10"/>
      <c r="AV49" s="10"/>
      <c r="AW49" s="11"/>
      <c r="AX49" s="12"/>
      <c r="AY49" s="12" t="s">
        <v>8</v>
      </c>
      <c r="AZ49" s="12"/>
      <c r="BB49" s="8"/>
      <c r="BC49" s="9"/>
      <c r="BD49" s="9"/>
      <c r="BE49" s="10" t="s">
        <v>7</v>
      </c>
      <c r="BF49" s="10"/>
      <c r="BG49" s="10"/>
      <c r="BH49" s="10"/>
      <c r="BI49" s="10"/>
      <c r="BJ49" s="10"/>
      <c r="BK49" s="10"/>
      <c r="BL49" s="10"/>
      <c r="BM49" s="11"/>
      <c r="BN49" s="12"/>
      <c r="BO49" s="12" t="s">
        <v>8</v>
      </c>
      <c r="BP49" s="12"/>
      <c r="BR49" s="8"/>
      <c r="BS49" s="9"/>
      <c r="BT49" s="9"/>
      <c r="BU49" s="10" t="s">
        <v>7</v>
      </c>
      <c r="BV49" s="10"/>
      <c r="BW49" s="10"/>
      <c r="BX49" s="10"/>
      <c r="BY49" s="10"/>
      <c r="BZ49" s="10"/>
      <c r="CA49" s="10"/>
      <c r="CB49" s="10"/>
      <c r="CC49" s="11"/>
      <c r="CD49" s="12"/>
      <c r="CE49" s="12" t="s">
        <v>8</v>
      </c>
      <c r="CF49" s="12"/>
      <c r="CH49" s="8"/>
      <c r="CI49" s="9"/>
      <c r="CJ49" s="9"/>
      <c r="CK49" s="10"/>
      <c r="CL49" s="10"/>
      <c r="CM49" s="10"/>
      <c r="CN49" s="10"/>
      <c r="CO49" s="10"/>
      <c r="CP49" s="10"/>
      <c r="CQ49" s="10"/>
      <c r="CR49" s="10"/>
      <c r="CS49" s="11"/>
      <c r="CT49" s="12"/>
      <c r="CU49" s="12"/>
      <c r="CV49" s="12"/>
      <c r="CX49" s="8"/>
      <c r="CY49" s="9"/>
      <c r="CZ49" s="9"/>
      <c r="DA49" s="10" t="s">
        <v>7</v>
      </c>
      <c r="DB49" s="10"/>
      <c r="DC49" s="10"/>
      <c r="DD49" s="10"/>
      <c r="DE49" s="10"/>
      <c r="DF49" s="10"/>
      <c r="DG49" s="10"/>
      <c r="DH49" s="10"/>
      <c r="DI49" s="11"/>
      <c r="DJ49" s="12"/>
      <c r="DK49" s="12" t="s">
        <v>8</v>
      </c>
      <c r="DL49" s="12"/>
    </row>
    <row r="50" spans="1:11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  <c r="AL50" s="8"/>
      <c r="AM50" s="13"/>
      <c r="AN50" s="14"/>
      <c r="AO50" s="9" t="s">
        <v>36</v>
      </c>
      <c r="AP50" s="15" t="s">
        <v>10</v>
      </c>
      <c r="AQ50" s="15" t="s">
        <v>11</v>
      </c>
      <c r="AR50" s="9"/>
      <c r="AS50" s="15" t="s">
        <v>12</v>
      </c>
      <c r="AT50" s="15" t="s">
        <v>13</v>
      </c>
      <c r="AU50" s="16" t="s">
        <v>14</v>
      </c>
      <c r="AV50" s="17" t="s">
        <v>15</v>
      </c>
      <c r="AW50" s="16" t="s">
        <v>14</v>
      </c>
      <c r="AX50" s="9" t="s">
        <v>16</v>
      </c>
      <c r="AY50" s="13"/>
      <c r="AZ50" s="13"/>
      <c r="BB50" s="8"/>
      <c r="BC50" s="13"/>
      <c r="BD50" s="14"/>
      <c r="BE50" s="9" t="s">
        <v>36</v>
      </c>
      <c r="BF50" s="15" t="s">
        <v>10</v>
      </c>
      <c r="BG50" s="15" t="s">
        <v>11</v>
      </c>
      <c r="BH50" s="9"/>
      <c r="BI50" s="15" t="s">
        <v>12</v>
      </c>
      <c r="BJ50" s="15" t="s">
        <v>13</v>
      </c>
      <c r="BK50" s="16" t="s">
        <v>14</v>
      </c>
      <c r="BL50" s="17" t="s">
        <v>15</v>
      </c>
      <c r="BM50" s="16" t="s">
        <v>14</v>
      </c>
      <c r="BN50" s="9" t="s">
        <v>16</v>
      </c>
      <c r="BO50" s="13"/>
      <c r="BP50" s="13"/>
      <c r="BR50" s="8"/>
      <c r="BS50" s="13"/>
      <c r="BT50" s="14"/>
      <c r="BU50" s="9" t="s">
        <v>36</v>
      </c>
      <c r="BV50" s="15" t="s">
        <v>10</v>
      </c>
      <c r="BW50" s="15" t="s">
        <v>11</v>
      </c>
      <c r="BX50" s="9"/>
      <c r="BY50" s="15" t="s">
        <v>12</v>
      </c>
      <c r="BZ50" s="15" t="s">
        <v>13</v>
      </c>
      <c r="CA50" s="16" t="s">
        <v>14</v>
      </c>
      <c r="CB50" s="17" t="s">
        <v>15</v>
      </c>
      <c r="CC50" s="16" t="s">
        <v>14</v>
      </c>
      <c r="CD50" s="9" t="s">
        <v>16</v>
      </c>
      <c r="CE50" s="13"/>
      <c r="CF50" s="13"/>
      <c r="CH50" s="8"/>
      <c r="CI50" s="13"/>
      <c r="CJ50" s="14"/>
      <c r="CK50" s="9"/>
      <c r="CL50" s="15"/>
      <c r="CM50" s="15"/>
      <c r="CN50" s="9"/>
      <c r="CO50" s="15"/>
      <c r="CP50" s="15"/>
      <c r="CQ50" s="16"/>
      <c r="CR50" s="17"/>
      <c r="CS50" s="16"/>
      <c r="CT50" s="9"/>
      <c r="CU50" s="13"/>
      <c r="CV50" s="13"/>
      <c r="CX50" s="8"/>
      <c r="CY50" s="13"/>
      <c r="CZ50" s="14"/>
      <c r="DA50" s="9" t="s">
        <v>36</v>
      </c>
      <c r="DB50" s="15" t="s">
        <v>10</v>
      </c>
      <c r="DC50" s="15" t="s">
        <v>11</v>
      </c>
      <c r="DD50" s="9"/>
      <c r="DE50" s="15" t="s">
        <v>12</v>
      </c>
      <c r="DF50" s="15" t="s">
        <v>13</v>
      </c>
      <c r="DG50" s="16" t="s">
        <v>14</v>
      </c>
      <c r="DH50" s="17" t="s">
        <v>15</v>
      </c>
      <c r="DI50" s="16" t="s">
        <v>14</v>
      </c>
      <c r="DJ50" s="9" t="s">
        <v>16</v>
      </c>
      <c r="DK50" s="13"/>
      <c r="DL50" s="13"/>
    </row>
    <row r="51" spans="1:11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  <c r="AL51" s="18"/>
      <c r="AM51" s="19" t="s">
        <v>17</v>
      </c>
      <c r="AN51" s="20" t="s">
        <v>18</v>
      </c>
      <c r="AO51" s="19" t="s">
        <v>19</v>
      </c>
      <c r="AP51" s="21" t="s">
        <v>20</v>
      </c>
      <c r="AQ51" s="21" t="s">
        <v>21</v>
      </c>
      <c r="AR51" s="19" t="s">
        <v>12</v>
      </c>
      <c r="AS51" s="21" t="s">
        <v>22</v>
      </c>
      <c r="AT51" s="21" t="s">
        <v>22</v>
      </c>
      <c r="AU51" s="22" t="s">
        <v>23</v>
      </c>
      <c r="AV51" s="22" t="s">
        <v>24</v>
      </c>
      <c r="AW51" s="22" t="s">
        <v>25</v>
      </c>
      <c r="AX51" s="19" t="s">
        <v>26</v>
      </c>
      <c r="AY51" s="19" t="s">
        <v>27</v>
      </c>
      <c r="AZ51" s="19" t="s">
        <v>28</v>
      </c>
      <c r="BB51" s="18"/>
      <c r="BC51" s="19" t="s">
        <v>17</v>
      </c>
      <c r="BD51" s="20" t="s">
        <v>18</v>
      </c>
      <c r="BE51" s="19" t="s">
        <v>19</v>
      </c>
      <c r="BF51" s="21" t="s">
        <v>20</v>
      </c>
      <c r="BG51" s="21" t="s">
        <v>21</v>
      </c>
      <c r="BH51" s="19" t="s">
        <v>12</v>
      </c>
      <c r="BI51" s="21" t="s">
        <v>22</v>
      </c>
      <c r="BJ51" s="21" t="s">
        <v>22</v>
      </c>
      <c r="BK51" s="22" t="s">
        <v>23</v>
      </c>
      <c r="BL51" s="22" t="s">
        <v>24</v>
      </c>
      <c r="BM51" s="22" t="s">
        <v>25</v>
      </c>
      <c r="BN51" s="19" t="s">
        <v>26</v>
      </c>
      <c r="BO51" s="19" t="s">
        <v>27</v>
      </c>
      <c r="BP51" s="19" t="s">
        <v>28</v>
      </c>
      <c r="BR51" s="18"/>
      <c r="BS51" s="19" t="s">
        <v>17</v>
      </c>
      <c r="BT51" s="20" t="s">
        <v>18</v>
      </c>
      <c r="BU51" s="19" t="s">
        <v>19</v>
      </c>
      <c r="BV51" s="21" t="s">
        <v>20</v>
      </c>
      <c r="BW51" s="21" t="s">
        <v>21</v>
      </c>
      <c r="BX51" s="19" t="s">
        <v>12</v>
      </c>
      <c r="BY51" s="21" t="s">
        <v>22</v>
      </c>
      <c r="BZ51" s="21" t="s">
        <v>22</v>
      </c>
      <c r="CA51" s="22" t="s">
        <v>23</v>
      </c>
      <c r="CB51" s="22" t="s">
        <v>24</v>
      </c>
      <c r="CC51" s="22" t="s">
        <v>25</v>
      </c>
      <c r="CD51" s="19" t="s">
        <v>26</v>
      </c>
      <c r="CE51" s="19" t="s">
        <v>27</v>
      </c>
      <c r="CF51" s="19" t="s">
        <v>28</v>
      </c>
      <c r="CH51" s="18"/>
      <c r="CI51" s="19"/>
      <c r="CJ51" s="20"/>
      <c r="CK51" s="19"/>
      <c r="CL51" s="21"/>
      <c r="CM51" s="21"/>
      <c r="CN51" s="19"/>
      <c r="CO51" s="21"/>
      <c r="CP51" s="21"/>
      <c r="CQ51" s="22"/>
      <c r="CR51" s="22"/>
      <c r="CS51" s="22"/>
      <c r="CT51" s="19"/>
      <c r="CU51" s="19"/>
      <c r="CV51" s="19"/>
      <c r="CX51" s="18"/>
      <c r="CY51" s="19" t="s">
        <v>17</v>
      </c>
      <c r="CZ51" s="20" t="s">
        <v>18</v>
      </c>
      <c r="DA51" s="19" t="s">
        <v>19</v>
      </c>
      <c r="DB51" s="21" t="s">
        <v>20</v>
      </c>
      <c r="DC51" s="21" t="s">
        <v>21</v>
      </c>
      <c r="DD51" s="19" t="s">
        <v>12</v>
      </c>
      <c r="DE51" s="21" t="s">
        <v>22</v>
      </c>
      <c r="DF51" s="21" t="s">
        <v>22</v>
      </c>
      <c r="DG51" s="22" t="s">
        <v>23</v>
      </c>
      <c r="DH51" s="22" t="s">
        <v>24</v>
      </c>
      <c r="DI51" s="22" t="s">
        <v>25</v>
      </c>
      <c r="DJ51" s="19" t="s">
        <v>26</v>
      </c>
      <c r="DK51" s="19" t="s">
        <v>27</v>
      </c>
      <c r="DL51" s="19" t="s">
        <v>28</v>
      </c>
    </row>
    <row r="52" spans="1:11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  <c r="AL52" s="9" t="s">
        <v>29</v>
      </c>
      <c r="AM52" s="23">
        <v>0</v>
      </c>
      <c r="AN52" s="50" t="s">
        <v>49</v>
      </c>
      <c r="AO52" s="32">
        <v>0</v>
      </c>
      <c r="AP52" s="33">
        <v>10.507099040405995</v>
      </c>
      <c r="AQ52" s="33">
        <v>156.21531531064949</v>
      </c>
      <c r="AR52" s="34">
        <v>156.21531531064949</v>
      </c>
      <c r="AS52" s="51" t="s">
        <v>30</v>
      </c>
      <c r="AT52" s="51" t="s">
        <v>30</v>
      </c>
      <c r="AU52" s="29" t="s">
        <v>30</v>
      </c>
      <c r="AV52" s="30">
        <v>1</v>
      </c>
      <c r="AW52" s="29" t="s">
        <v>30</v>
      </c>
      <c r="AX52" s="31"/>
      <c r="AY52" s="31"/>
      <c r="AZ52" s="31"/>
      <c r="BB52" s="9" t="s">
        <v>29</v>
      </c>
      <c r="BC52" s="23">
        <v>0</v>
      </c>
      <c r="BD52" s="50" t="s">
        <v>49</v>
      </c>
      <c r="BE52" s="32">
        <v>0</v>
      </c>
      <c r="BF52" s="33">
        <v>14.774908825289216</v>
      </c>
      <c r="BG52" s="33">
        <v>221.30795107133366</v>
      </c>
      <c r="BH52" s="34">
        <v>221.30795107133366</v>
      </c>
      <c r="BI52" s="51" t="s">
        <v>30</v>
      </c>
      <c r="BJ52" s="51" t="s">
        <v>30</v>
      </c>
      <c r="BK52" s="29" t="s">
        <v>30</v>
      </c>
      <c r="BL52" s="30">
        <v>1</v>
      </c>
      <c r="BM52" s="29" t="s">
        <v>30</v>
      </c>
      <c r="BN52" s="31"/>
      <c r="BO52" s="31"/>
      <c r="BP52" s="31"/>
      <c r="BR52" s="9" t="s">
        <v>29</v>
      </c>
      <c r="BS52" s="23">
        <v>0</v>
      </c>
      <c r="BT52" s="50" t="s">
        <v>49</v>
      </c>
      <c r="BU52" s="32">
        <v>0</v>
      </c>
      <c r="BV52" s="33">
        <v>13.53510605517533</v>
      </c>
      <c r="BW52" s="33">
        <v>194.18729550073803</v>
      </c>
      <c r="BX52" s="34">
        <v>194.18729550073803</v>
      </c>
      <c r="BY52" s="51" t="s">
        <v>30</v>
      </c>
      <c r="BZ52" s="51" t="s">
        <v>30</v>
      </c>
      <c r="CA52" s="29" t="s">
        <v>30</v>
      </c>
      <c r="CB52" s="30">
        <v>1</v>
      </c>
      <c r="CC52" s="29" t="s">
        <v>30</v>
      </c>
      <c r="CD52" s="31"/>
      <c r="CE52" s="31"/>
      <c r="CF52" s="31"/>
      <c r="CH52" s="9"/>
      <c r="CI52" s="23"/>
      <c r="CJ52" s="50"/>
      <c r="CK52" s="32"/>
      <c r="CL52" s="33"/>
      <c r="CM52" s="33"/>
      <c r="CN52" s="34"/>
      <c r="CO52" s="51"/>
      <c r="CP52" s="51"/>
      <c r="CQ52" s="29"/>
      <c r="CR52" s="30"/>
      <c r="CS52" s="29"/>
      <c r="CT52" s="31"/>
      <c r="CU52" s="31"/>
      <c r="CV52" s="31"/>
      <c r="CX52" s="9" t="s">
        <v>29</v>
      </c>
      <c r="CY52" s="23">
        <v>0</v>
      </c>
      <c r="CZ52" s="50" t="s">
        <v>49</v>
      </c>
      <c r="DA52" s="32">
        <v>0</v>
      </c>
      <c r="DB52" s="33">
        <v>14.05387686988697</v>
      </c>
      <c r="DC52" s="33">
        <v>201.21899919031148</v>
      </c>
      <c r="DD52" s="34">
        <v>201.21899919031148</v>
      </c>
      <c r="DE52" s="51" t="s">
        <v>30</v>
      </c>
      <c r="DF52" s="51" t="s">
        <v>30</v>
      </c>
      <c r="DG52" s="29" t="s">
        <v>30</v>
      </c>
      <c r="DH52" s="30">
        <v>1</v>
      </c>
      <c r="DI52" s="29" t="s">
        <v>30</v>
      </c>
      <c r="DJ52" s="31"/>
      <c r="DK52" s="31"/>
      <c r="DL52" s="31"/>
    </row>
    <row r="53" spans="1:11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  <c r="AL53" s="9" t="s">
        <v>29</v>
      </c>
      <c r="AM53" s="23">
        <v>1</v>
      </c>
      <c r="AN53" s="24" t="s">
        <v>50</v>
      </c>
      <c r="AO53" s="32">
        <v>1.9092629601315483</v>
      </c>
      <c r="AP53" s="33">
        <v>9.0634860124372718</v>
      </c>
      <c r="AQ53" s="33">
        <v>134.78062989698</v>
      </c>
      <c r="AR53" s="34">
        <v>136.68989285711282</v>
      </c>
      <c r="AS53" s="51">
        <v>19.703381040251433</v>
      </c>
      <c r="AT53" s="51">
        <v>19.525422453536663</v>
      </c>
      <c r="AU53" s="36">
        <v>2.4199999999999999E-2</v>
      </c>
      <c r="AV53" s="36">
        <v>0.39240000000000003</v>
      </c>
      <c r="AW53" s="36">
        <v>0.58340000000000003</v>
      </c>
      <c r="AX53" s="37">
        <v>1.3225586934595837</v>
      </c>
      <c r="AY53" s="37">
        <v>1.4959499672256293</v>
      </c>
      <c r="AZ53" s="37">
        <v>1.4959499672256293</v>
      </c>
      <c r="BB53" s="9" t="s">
        <v>29</v>
      </c>
      <c r="BC53" s="23">
        <v>1</v>
      </c>
      <c r="BD53" s="24" t="s">
        <v>50</v>
      </c>
      <c r="BE53" s="32">
        <v>2.0496693077159631</v>
      </c>
      <c r="BF53" s="33">
        <v>12.545017081691624</v>
      </c>
      <c r="BG53" s="33">
        <v>187.90791109678463</v>
      </c>
      <c r="BH53" s="34">
        <v>189.95758040450144</v>
      </c>
      <c r="BI53" s="51">
        <v>33.462261028963702</v>
      </c>
      <c r="BJ53" s="51">
        <v>31.35037066683222</v>
      </c>
      <c r="BK53" s="36">
        <v>6.3E-3</v>
      </c>
      <c r="BL53" s="36">
        <v>0.39240000000000003</v>
      </c>
      <c r="BM53" s="36">
        <v>0.60129999999999995</v>
      </c>
      <c r="BN53" s="37">
        <v>0.91917884067732003</v>
      </c>
      <c r="BO53" s="37">
        <v>0.9687898804651115</v>
      </c>
      <c r="BP53" s="37">
        <v>0.9687898804651115</v>
      </c>
      <c r="BR53" s="9" t="s">
        <v>29</v>
      </c>
      <c r="BS53" s="23">
        <v>1</v>
      </c>
      <c r="BT53" s="24" t="s">
        <v>50</v>
      </c>
      <c r="BU53" s="32">
        <v>2.0496693077159631</v>
      </c>
      <c r="BV53" s="33">
        <v>11.492327248989636</v>
      </c>
      <c r="BW53" s="33">
        <v>164.88043785918589</v>
      </c>
      <c r="BX53" s="34">
        <v>166.9301071669025</v>
      </c>
      <c r="BY53" s="51">
        <v>29.10919155932784</v>
      </c>
      <c r="BZ53" s="51">
        <v>27.257188333835529</v>
      </c>
      <c r="CA53" s="36">
        <v>6.3E-3</v>
      </c>
      <c r="CB53" s="36">
        <v>0.39240000000000003</v>
      </c>
      <c r="CC53" s="36">
        <v>0.60129999999999995</v>
      </c>
      <c r="CD53" s="37">
        <v>1.0033731021241281</v>
      </c>
      <c r="CE53" s="37">
        <v>1.0453976926709929</v>
      </c>
      <c r="CF53" s="37">
        <v>1.0453976926709929</v>
      </c>
      <c r="CH53" s="9"/>
      <c r="CI53" s="23"/>
      <c r="CJ53" s="24"/>
      <c r="CK53" s="32"/>
      <c r="CL53" s="33"/>
      <c r="CM53" s="33"/>
      <c r="CN53" s="34"/>
      <c r="CO53" s="51"/>
      <c r="CP53" s="51"/>
      <c r="CQ53" s="36"/>
      <c r="CR53" s="36"/>
      <c r="CS53" s="36"/>
      <c r="CT53" s="37"/>
      <c r="CU53" s="37"/>
      <c r="CV53" s="37"/>
      <c r="CX53" s="9" t="s">
        <v>29</v>
      </c>
      <c r="CY53" s="23">
        <v>1</v>
      </c>
      <c r="CZ53" s="24" t="s">
        <v>50</v>
      </c>
      <c r="DA53" s="32">
        <v>2.0496693077159631</v>
      </c>
      <c r="DB53" s="33">
        <v>11.933613666325783</v>
      </c>
      <c r="DC53" s="33">
        <v>170.8539628303605</v>
      </c>
      <c r="DD53" s="34">
        <v>172.90363213807819</v>
      </c>
      <c r="DE53" s="51">
        <v>30.239683831696691</v>
      </c>
      <c r="DF53" s="51">
        <v>28.315367052233285</v>
      </c>
      <c r="DG53" s="36">
        <v>6.6E-3</v>
      </c>
      <c r="DH53" s="36">
        <v>0.39240000000000003</v>
      </c>
      <c r="DI53" s="36">
        <v>0.60099999999999998</v>
      </c>
      <c r="DJ53" s="37">
        <v>0.96670512617176274</v>
      </c>
      <c r="DK53" s="37">
        <v>0.99179496790337307</v>
      </c>
      <c r="DL53" s="37">
        <v>0.99179496790337307</v>
      </c>
    </row>
    <row r="54" spans="1:11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  <c r="AL54" s="9" t="s">
        <v>29</v>
      </c>
      <c r="AM54" s="23">
        <v>2</v>
      </c>
      <c r="AN54" s="24" t="s">
        <v>51</v>
      </c>
      <c r="AO54" s="32">
        <v>17.20208490549933</v>
      </c>
      <c r="AP54" s="33">
        <v>8.7747634068435492</v>
      </c>
      <c r="AQ54" s="33">
        <v>130.49369281424649</v>
      </c>
      <c r="AR54" s="34">
        <v>147.69577771974528</v>
      </c>
      <c r="AS54" s="51">
        <v>8.7304538457101373</v>
      </c>
      <c r="AT54" s="51">
        <v>8.519537590904207</v>
      </c>
      <c r="AU54" s="36">
        <v>0.16289999999999999</v>
      </c>
      <c r="AV54" s="36">
        <v>0.39240000000000003</v>
      </c>
      <c r="AW54" s="36">
        <v>0.44469999999999998</v>
      </c>
      <c r="AX54" s="37">
        <v>9.9299954190310444</v>
      </c>
      <c r="AY54" s="37">
        <v>11.203365717793547</v>
      </c>
      <c r="AZ54" s="37">
        <v>11.203365717793547</v>
      </c>
      <c r="BB54" s="9" t="s">
        <v>29</v>
      </c>
      <c r="BC54" s="23">
        <v>2</v>
      </c>
      <c r="BD54" s="24" t="s">
        <v>51</v>
      </c>
      <c r="BE54" s="32">
        <v>18.467118566583945</v>
      </c>
      <c r="BF54" s="33">
        <v>12.099038732972177</v>
      </c>
      <c r="BG54" s="33">
        <v>181.22790310187517</v>
      </c>
      <c r="BH54" s="34">
        <v>199.69502166845567</v>
      </c>
      <c r="BI54" s="51">
        <v>24.147385814899124</v>
      </c>
      <c r="BJ54" s="51">
        <v>21.612929402877995</v>
      </c>
      <c r="BK54" s="36">
        <v>5.0700000000000002E-2</v>
      </c>
      <c r="BL54" s="36">
        <v>0.39240000000000003</v>
      </c>
      <c r="BM54" s="36">
        <v>0.55689999999999995</v>
      </c>
      <c r="BN54" s="37">
        <v>6.9013509361335421</v>
      </c>
      <c r="BO54" s="37">
        <v>6.9715949533249244</v>
      </c>
      <c r="BP54" s="37">
        <v>6.9715949533249244</v>
      </c>
      <c r="BR54" s="9" t="s">
        <v>29</v>
      </c>
      <c r="BS54" s="23">
        <v>2</v>
      </c>
      <c r="BT54" s="24" t="s">
        <v>51</v>
      </c>
      <c r="BU54" s="32">
        <v>18.467118566583945</v>
      </c>
      <c r="BV54" s="33">
        <v>11.083771487752513</v>
      </c>
      <c r="BW54" s="33">
        <v>159.01906633087603</v>
      </c>
      <c r="BX54" s="34">
        <v>177.48618489745593</v>
      </c>
      <c r="BY54" s="51">
        <v>18.923702451335782</v>
      </c>
      <c r="BZ54" s="51">
        <v>16.701110603282103</v>
      </c>
      <c r="CA54" s="36">
        <v>6.4299999999999996E-2</v>
      </c>
      <c r="CB54" s="36">
        <v>0.39240000000000003</v>
      </c>
      <c r="CC54" s="36">
        <v>0.54330000000000001</v>
      </c>
      <c r="CD54" s="37">
        <v>7.5334957585977911</v>
      </c>
      <c r="CE54" s="37">
        <v>7.7600061218397061</v>
      </c>
      <c r="CF54" s="37">
        <v>7.7600061218397061</v>
      </c>
      <c r="CH54" s="9"/>
      <c r="CI54" s="23"/>
      <c r="CJ54" s="24"/>
      <c r="CK54" s="32"/>
      <c r="CL54" s="33"/>
      <c r="CM54" s="33"/>
      <c r="CN54" s="34"/>
      <c r="CO54" s="51"/>
      <c r="CP54" s="51"/>
      <c r="CQ54" s="36"/>
      <c r="CR54" s="36"/>
      <c r="CS54" s="36"/>
      <c r="CT54" s="37"/>
      <c r="CU54" s="37"/>
      <c r="CV54" s="37"/>
      <c r="CX54" s="9" t="s">
        <v>29</v>
      </c>
      <c r="CY54" s="23">
        <v>2</v>
      </c>
      <c r="CZ54" s="24" t="s">
        <v>51</v>
      </c>
      <c r="DA54" s="32">
        <v>18.467118566583945</v>
      </c>
      <c r="DB54" s="33">
        <v>11.509561025613664</v>
      </c>
      <c r="DC54" s="33">
        <v>164.78095555837095</v>
      </c>
      <c r="DD54" s="34">
        <v>183.24807412495255</v>
      </c>
      <c r="DE54" s="51">
        <v>20.280293178178383</v>
      </c>
      <c r="DF54" s="51">
        <v>17.970925065358927</v>
      </c>
      <c r="DG54" s="36">
        <v>5.2699999999999997E-2</v>
      </c>
      <c r="DH54" s="36">
        <v>0.39240000000000003</v>
      </c>
      <c r="DI54" s="36">
        <v>0.55489999999999995</v>
      </c>
      <c r="DJ54" s="37">
        <v>7.2581863639883206</v>
      </c>
      <c r="DK54" s="37">
        <v>7.3677603296810936</v>
      </c>
      <c r="DL54" s="37">
        <v>7.3677603296810936</v>
      </c>
    </row>
    <row r="55" spans="1:11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  <c r="AL55" s="19" t="s">
        <v>29</v>
      </c>
      <c r="AM55" s="38">
        <v>3</v>
      </c>
      <c r="AN55" s="39" t="s">
        <v>52</v>
      </c>
      <c r="AO55" s="40">
        <v>18.437490350289981</v>
      </c>
      <c r="AP55" s="41">
        <v>8.100170831669411</v>
      </c>
      <c r="AQ55" s="41">
        <v>120.47919964132839</v>
      </c>
      <c r="AR55" s="42">
        <v>138.91668999161848</v>
      </c>
      <c r="AS55" s="52">
        <v>15.601358880377829</v>
      </c>
      <c r="AT55" s="52">
        <v>17.298625319031004</v>
      </c>
      <c r="AU55" s="44">
        <v>9.9500000000000005E-2</v>
      </c>
      <c r="AV55" s="44">
        <v>0.2198</v>
      </c>
      <c r="AW55" s="44">
        <v>0.68069999999999997</v>
      </c>
      <c r="AX55" s="53">
        <v>7.6601746090166793</v>
      </c>
      <c r="AY55" s="53">
        <v>6.8468910872029154</v>
      </c>
      <c r="AZ55" s="53">
        <v>6.8468910872029154</v>
      </c>
      <c r="BB55" s="19" t="s">
        <v>29</v>
      </c>
      <c r="BC55" s="38">
        <v>3</v>
      </c>
      <c r="BD55" s="39" t="s">
        <v>52</v>
      </c>
      <c r="BE55" s="40">
        <v>19.793375177452734</v>
      </c>
      <c r="BF55" s="41">
        <v>11.029708259495651</v>
      </c>
      <c r="BG55" s="41">
        <v>165.20997521548679</v>
      </c>
      <c r="BH55" s="42">
        <v>185.00335039294208</v>
      </c>
      <c r="BI55" s="52">
        <v>34.087518233410172</v>
      </c>
      <c r="BJ55" s="52">
        <v>36.30460067839158</v>
      </c>
      <c r="BK55" s="44">
        <v>2.6599999999999999E-2</v>
      </c>
      <c r="BL55" s="44">
        <v>0.2198</v>
      </c>
      <c r="BM55" s="44">
        <v>0.75360000000000005</v>
      </c>
      <c r="BN55" s="53">
        <v>5.2849973799090098</v>
      </c>
      <c r="BO55" s="53">
        <v>4.513098131059456</v>
      </c>
      <c r="BP55" s="53">
        <v>4.513098131059456</v>
      </c>
      <c r="BR55" s="19" t="s">
        <v>29</v>
      </c>
      <c r="BS55" s="38">
        <v>3</v>
      </c>
      <c r="BT55" s="39" t="s">
        <v>52</v>
      </c>
      <c r="BU55" s="40">
        <v>19.793375177452734</v>
      </c>
      <c r="BV55" s="41">
        <v>10.104170578481614</v>
      </c>
      <c r="BW55" s="41">
        <v>144.96417557563018</v>
      </c>
      <c r="BX55" s="42">
        <v>164.75755075308663</v>
      </c>
      <c r="BY55" s="52">
        <v>27.983386469885509</v>
      </c>
      <c r="BZ55" s="52">
        <v>29.429744747651398</v>
      </c>
      <c r="CA55" s="44">
        <v>3.4299999999999997E-2</v>
      </c>
      <c r="CB55" s="44">
        <v>0.2198</v>
      </c>
      <c r="CC55" s="44">
        <v>0.74590000000000001</v>
      </c>
      <c r="CD55" s="53">
        <v>5.7690898916370728</v>
      </c>
      <c r="CE55" s="53">
        <v>4.9320950548523044</v>
      </c>
      <c r="CF55" s="53">
        <v>4.9320950548523044</v>
      </c>
      <c r="CH55" s="19"/>
      <c r="CI55" s="38"/>
      <c r="CJ55" s="39"/>
      <c r="CK55" s="40"/>
      <c r="CL55" s="41"/>
      <c r="CM55" s="41"/>
      <c r="CN55" s="42"/>
      <c r="CO55" s="52"/>
      <c r="CP55" s="52"/>
      <c r="CQ55" s="44"/>
      <c r="CR55" s="44"/>
      <c r="CS55" s="44"/>
      <c r="CT55" s="53"/>
      <c r="CU55" s="53"/>
      <c r="CV55" s="53"/>
      <c r="CX55" s="19" t="s">
        <v>29</v>
      </c>
      <c r="CY55" s="38">
        <v>3</v>
      </c>
      <c r="CZ55" s="39" t="s">
        <v>52</v>
      </c>
      <c r="DA55" s="40">
        <v>19.793375177452734</v>
      </c>
      <c r="DB55" s="41">
        <v>10.492795381715986</v>
      </c>
      <c r="DC55" s="41">
        <v>150.224283313028</v>
      </c>
      <c r="DD55" s="42">
        <v>170.01765849048397</v>
      </c>
      <c r="DE55" s="52">
        <v>29.522394380398563</v>
      </c>
      <c r="DF55" s="52">
        <v>31.201340699827512</v>
      </c>
      <c r="DG55" s="44">
        <v>2.7300000000000001E-2</v>
      </c>
      <c r="DH55" s="44">
        <v>0.2198</v>
      </c>
      <c r="DI55" s="44">
        <v>0.75290000000000001</v>
      </c>
      <c r="DJ55" s="53">
        <v>5.5582483139465753</v>
      </c>
      <c r="DK55" s="53">
        <v>4.6848164201191906</v>
      </c>
      <c r="DL55" s="53">
        <v>4.6848164201191906</v>
      </c>
    </row>
    <row r="56" spans="1:11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  <c r="AL56" s="9" t="s">
        <v>31</v>
      </c>
      <c r="AM56" s="54">
        <v>0</v>
      </c>
      <c r="AN56" s="50" t="s">
        <v>49</v>
      </c>
      <c r="AO56" s="32">
        <v>0</v>
      </c>
      <c r="AP56" s="33">
        <v>10.288604111657744</v>
      </c>
      <c r="AQ56" s="33">
        <v>150.2548487148326</v>
      </c>
      <c r="AR56" s="34">
        <v>150.2548487148326</v>
      </c>
      <c r="AS56" s="51" t="s">
        <v>30</v>
      </c>
      <c r="AT56" s="51" t="s">
        <v>30</v>
      </c>
      <c r="AU56" s="29" t="s">
        <v>30</v>
      </c>
      <c r="AV56" s="30">
        <v>1</v>
      </c>
      <c r="AW56" s="29" t="s">
        <v>30</v>
      </c>
      <c r="AX56" s="31"/>
      <c r="AY56" s="31"/>
      <c r="AZ56" s="31"/>
      <c r="BB56" s="9" t="s">
        <v>31</v>
      </c>
      <c r="BC56" s="54">
        <v>0</v>
      </c>
      <c r="BD56" s="50" t="s">
        <v>49</v>
      </c>
      <c r="BE56" s="32">
        <v>0</v>
      </c>
      <c r="BF56" s="33">
        <v>13.005002868297243</v>
      </c>
      <c r="BG56" s="33">
        <v>187.66409184174995</v>
      </c>
      <c r="BH56" s="34">
        <v>187.66409184174995</v>
      </c>
      <c r="BI56" s="51" t="s">
        <v>30</v>
      </c>
      <c r="BJ56" s="51" t="s">
        <v>30</v>
      </c>
      <c r="BK56" s="29" t="s">
        <v>30</v>
      </c>
      <c r="BL56" s="30">
        <v>1</v>
      </c>
      <c r="BM56" s="29" t="s">
        <v>30</v>
      </c>
      <c r="BN56" s="31"/>
      <c r="BO56" s="31"/>
      <c r="BP56" s="31"/>
      <c r="BR56" s="9" t="s">
        <v>31</v>
      </c>
      <c r="BS56" s="54">
        <v>0</v>
      </c>
      <c r="BT56" s="50" t="s">
        <v>49</v>
      </c>
      <c r="BU56" s="32">
        <v>0</v>
      </c>
      <c r="BV56" s="33">
        <v>11.913404830140916</v>
      </c>
      <c r="BW56" s="33">
        <v>164.74065309099865</v>
      </c>
      <c r="BX56" s="34">
        <v>164.74065309099865</v>
      </c>
      <c r="BY56" s="51" t="s">
        <v>30</v>
      </c>
      <c r="BZ56" s="51" t="s">
        <v>30</v>
      </c>
      <c r="CA56" s="29" t="s">
        <v>30</v>
      </c>
      <c r="CB56" s="30">
        <v>1</v>
      </c>
      <c r="CC56" s="29" t="s">
        <v>30</v>
      </c>
      <c r="CD56" s="31"/>
      <c r="CE56" s="31"/>
      <c r="CF56" s="31"/>
      <c r="CH56" s="9"/>
      <c r="CI56" s="54"/>
      <c r="CJ56" s="50"/>
      <c r="CK56" s="32"/>
      <c r="CL56" s="33"/>
      <c r="CM56" s="33"/>
      <c r="CN56" s="34"/>
      <c r="CO56" s="51"/>
      <c r="CP56" s="51"/>
      <c r="CQ56" s="29"/>
      <c r="CR56" s="30"/>
      <c r="CS56" s="29"/>
      <c r="CT56" s="31"/>
      <c r="CU56" s="31"/>
      <c r="CV56" s="31"/>
      <c r="CX56" s="9" t="s">
        <v>31</v>
      </c>
      <c r="CY56" s="54">
        <v>0</v>
      </c>
      <c r="CZ56" s="50" t="s">
        <v>49</v>
      </c>
      <c r="DA56" s="32">
        <v>0</v>
      </c>
      <c r="DB56" s="33">
        <v>11.608184516853717</v>
      </c>
      <c r="DC56" s="33">
        <v>161.16834846180163</v>
      </c>
      <c r="DD56" s="34">
        <v>161.16834846180163</v>
      </c>
      <c r="DE56" s="51" t="s">
        <v>30</v>
      </c>
      <c r="DF56" s="51" t="s">
        <v>30</v>
      </c>
      <c r="DG56" s="29" t="s">
        <v>30</v>
      </c>
      <c r="DH56" s="30">
        <v>1</v>
      </c>
      <c r="DI56" s="29" t="s">
        <v>30</v>
      </c>
      <c r="DJ56" s="31"/>
      <c r="DK56" s="31"/>
      <c r="DL56" s="31"/>
    </row>
    <row r="57" spans="1:11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  <c r="AL57" s="9" t="s">
        <v>31</v>
      </c>
      <c r="AM57" s="23">
        <v>1</v>
      </c>
      <c r="AN57" s="24" t="s">
        <v>50</v>
      </c>
      <c r="AO57" s="32">
        <v>1.7963087282797017</v>
      </c>
      <c r="AP57" s="33">
        <v>8.8851231554255889</v>
      </c>
      <c r="AQ57" s="33">
        <v>129.75858571291283</v>
      </c>
      <c r="AR57" s="34">
        <v>131.55489444119243</v>
      </c>
      <c r="AS57" s="51">
        <v>19.234800425405648</v>
      </c>
      <c r="AT57" s="51">
        <v>18.699954273640174</v>
      </c>
      <c r="AU57" s="36">
        <v>3.5000000000000001E-3</v>
      </c>
      <c r="AV57" s="36">
        <v>0.9516</v>
      </c>
      <c r="AW57" s="36">
        <v>4.4900000000000002E-2</v>
      </c>
      <c r="AX57" s="37">
        <v>1.2798953347412345</v>
      </c>
      <c r="AY57" s="37">
        <v>1.4276965085448319</v>
      </c>
      <c r="AZ57" s="37">
        <v>1.4276965085448319</v>
      </c>
      <c r="BB57" s="9" t="s">
        <v>31</v>
      </c>
      <c r="BC57" s="23">
        <v>1</v>
      </c>
      <c r="BD57" s="24" t="s">
        <v>50</v>
      </c>
      <c r="BE57" s="32">
        <v>1.8665457137445756</v>
      </c>
      <c r="BF57" s="33">
        <v>11.229326940760606</v>
      </c>
      <c r="BG57" s="33">
        <v>162.03810996238875</v>
      </c>
      <c r="BH57" s="34">
        <v>163.90465567613265</v>
      </c>
      <c r="BI57" s="51">
        <v>31.165800170856286</v>
      </c>
      <c r="BJ57" s="51">
        <v>23.759436165617302</v>
      </c>
      <c r="BK57" s="36">
        <v>1E-4</v>
      </c>
      <c r="BL57" s="36">
        <v>0.99280000000000002</v>
      </c>
      <c r="BM57" s="36">
        <v>7.1000000000000004E-3</v>
      </c>
      <c r="BN57" s="37">
        <v>1.0511747581857462</v>
      </c>
      <c r="BO57" s="37">
        <v>0.99356495117474231</v>
      </c>
      <c r="BP57" s="37">
        <v>0.99356495117474231</v>
      </c>
      <c r="BR57" s="9" t="s">
        <v>31</v>
      </c>
      <c r="BS57" s="23">
        <v>1</v>
      </c>
      <c r="BT57" s="24" t="s">
        <v>50</v>
      </c>
      <c r="BU57" s="32">
        <v>1.8665457137445756</v>
      </c>
      <c r="BV57" s="33">
        <v>10.286773419091853</v>
      </c>
      <c r="BW57" s="33">
        <v>142.24496635946997</v>
      </c>
      <c r="BX57" s="34">
        <v>144.11151207321427</v>
      </c>
      <c r="BY57" s="51">
        <v>27.085543186492014</v>
      </c>
      <c r="BZ57" s="51">
        <v>20.629141017784377</v>
      </c>
      <c r="CA57" s="36">
        <v>1E-4</v>
      </c>
      <c r="CB57" s="36">
        <v>0.99280000000000002</v>
      </c>
      <c r="CC57" s="36">
        <v>7.1000000000000004E-3</v>
      </c>
      <c r="CD57" s="37">
        <v>1.1474914974995993</v>
      </c>
      <c r="CE57" s="37">
        <v>1.0689650211337536</v>
      </c>
      <c r="CF57" s="37">
        <v>1.0689650211337536</v>
      </c>
      <c r="CH57" s="9"/>
      <c r="CI57" s="23"/>
      <c r="CJ57" s="24"/>
      <c r="CK57" s="32"/>
      <c r="CL57" s="33"/>
      <c r="CM57" s="33"/>
      <c r="CN57" s="34"/>
      <c r="CO57" s="51"/>
      <c r="CP57" s="51"/>
      <c r="CQ57" s="36"/>
      <c r="CR57" s="36"/>
      <c r="CS57" s="36"/>
      <c r="CT57" s="37"/>
      <c r="CU57" s="37"/>
      <c r="CV57" s="37"/>
      <c r="CX57" s="9" t="s">
        <v>31</v>
      </c>
      <c r="CY57" s="23">
        <v>1</v>
      </c>
      <c r="CZ57" s="24" t="s">
        <v>50</v>
      </c>
      <c r="DA57" s="32">
        <v>1.8665457137445756</v>
      </c>
      <c r="DB57" s="33">
        <v>10.023225720800415</v>
      </c>
      <c r="DC57" s="33">
        <v>139.16184146619088</v>
      </c>
      <c r="DD57" s="34">
        <v>141.0283871799362</v>
      </c>
      <c r="DE57" s="51">
        <v>25.198554823416799</v>
      </c>
      <c r="DF57" s="51">
        <v>20.139961281865425</v>
      </c>
      <c r="DG57" s="36">
        <v>1E-4</v>
      </c>
      <c r="DH57" s="36">
        <v>0.99280000000000002</v>
      </c>
      <c r="DI57" s="36">
        <v>7.1000000000000004E-3</v>
      </c>
      <c r="DJ57" s="37">
        <v>1.1776619798523797</v>
      </c>
      <c r="DK57" s="37">
        <v>1.1215571615635911</v>
      </c>
      <c r="DL57" s="37">
        <v>1.1215571615635911</v>
      </c>
    </row>
    <row r="58" spans="1:11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  <c r="AL58" s="9" t="s">
        <v>31</v>
      </c>
      <c r="AM58" s="23">
        <v>2</v>
      </c>
      <c r="AN58" s="8" t="s">
        <v>51</v>
      </c>
      <c r="AO58" s="32">
        <v>16.184389424402504</v>
      </c>
      <c r="AP58" s="33">
        <v>8.604426964179245</v>
      </c>
      <c r="AQ58" s="33">
        <v>125.65933311252846</v>
      </c>
      <c r="AR58" s="34">
        <v>141.84372253693098</v>
      </c>
      <c r="AS58" s="51">
        <v>9.0716274582737846</v>
      </c>
      <c r="AT58" s="51">
        <v>8.4111261779016218</v>
      </c>
      <c r="AU58" s="36">
        <v>1.17E-2</v>
      </c>
      <c r="AV58" s="36">
        <v>0.9516</v>
      </c>
      <c r="AW58" s="36">
        <v>3.6700000000000003E-2</v>
      </c>
      <c r="AX58" s="37">
        <v>9.6096716717913573</v>
      </c>
      <c r="AY58" s="37">
        <v>10.017202073914738</v>
      </c>
      <c r="AZ58" s="37">
        <v>10.017202073914738</v>
      </c>
      <c r="BB58" s="9" t="s">
        <v>31</v>
      </c>
      <c r="BC58" s="23">
        <v>2</v>
      </c>
      <c r="BD58" s="8" t="s">
        <v>51</v>
      </c>
      <c r="BE58" s="32">
        <v>16.817210891482127</v>
      </c>
      <c r="BF58" s="33">
        <v>10.874191755253623</v>
      </c>
      <c r="BG58" s="33">
        <v>156.91291358651614</v>
      </c>
      <c r="BH58" s="34">
        <v>173.73012447799533</v>
      </c>
      <c r="BI58" s="51">
        <v>22.58641288726206</v>
      </c>
      <c r="BJ58" s="51">
        <v>13.933967363754618</v>
      </c>
      <c r="BK58" s="36">
        <v>5.9999999999999995E-4</v>
      </c>
      <c r="BL58" s="36">
        <v>0.99280000000000002</v>
      </c>
      <c r="BM58" s="36">
        <v>6.6E-3</v>
      </c>
      <c r="BN58" s="37">
        <v>7.8923987154641138</v>
      </c>
      <c r="BO58" s="37">
        <v>6.702079965091218</v>
      </c>
      <c r="BP58" s="37">
        <v>6.702079965091218</v>
      </c>
      <c r="BR58" s="9" t="s">
        <v>31</v>
      </c>
      <c r="BS58" s="23">
        <v>2</v>
      </c>
      <c r="BT58" s="8" t="s">
        <v>51</v>
      </c>
      <c r="BU58" s="32">
        <v>16.817210891482127</v>
      </c>
      <c r="BV58" s="33">
        <v>9.9614471368819562</v>
      </c>
      <c r="BW58" s="33">
        <v>137.74582901316444</v>
      </c>
      <c r="BX58" s="34">
        <v>154.56303990464559</v>
      </c>
      <c r="BY58" s="51">
        <v>17.690104506024934</v>
      </c>
      <c r="BZ58" s="51">
        <v>10.177613186353057</v>
      </c>
      <c r="CA58" s="36">
        <v>5.9999999999999995E-4</v>
      </c>
      <c r="CB58" s="36">
        <v>0.99280000000000002</v>
      </c>
      <c r="CC58" s="36">
        <v>6.6E-3</v>
      </c>
      <c r="CD58" s="37">
        <v>8.6155611617813079</v>
      </c>
      <c r="CE58" s="37">
        <v>7.2595043108156885</v>
      </c>
      <c r="CF58" s="37">
        <v>7.2595043108156885</v>
      </c>
      <c r="CH58" s="9"/>
      <c r="CI58" s="23"/>
      <c r="CJ58" s="8"/>
      <c r="CK58" s="32"/>
      <c r="CL58" s="33"/>
      <c r="CM58" s="33"/>
      <c r="CN58" s="34"/>
      <c r="CO58" s="51"/>
      <c r="CP58" s="51"/>
      <c r="CQ58" s="36"/>
      <c r="CR58" s="36"/>
      <c r="CS58" s="36"/>
      <c r="CT58" s="37"/>
      <c r="CU58" s="37"/>
      <c r="CV58" s="37"/>
      <c r="CX58" s="9" t="s">
        <v>31</v>
      </c>
      <c r="CY58" s="23">
        <v>2</v>
      </c>
      <c r="CZ58" s="8" t="s">
        <v>51</v>
      </c>
      <c r="DA58" s="32">
        <v>16.817210891482127</v>
      </c>
      <c r="DB58" s="33">
        <v>9.7062339615886692</v>
      </c>
      <c r="DC58" s="33">
        <v>134.7605400670696</v>
      </c>
      <c r="DD58" s="34">
        <v>151.57775095854981</v>
      </c>
      <c r="DE58" s="51">
        <v>15.425718470334679</v>
      </c>
      <c r="DF58" s="51">
        <v>9.5905975032518143</v>
      </c>
      <c r="DG58" s="36">
        <v>6.9999999999999999E-4</v>
      </c>
      <c r="DH58" s="36">
        <v>0.99280000000000002</v>
      </c>
      <c r="DI58" s="36">
        <v>6.4999999999999997E-3</v>
      </c>
      <c r="DJ58" s="37">
        <v>8.8420862702913716</v>
      </c>
      <c r="DK58" s="37">
        <v>7.5978186621544435</v>
      </c>
      <c r="DL58" s="37">
        <v>7.5978186621544435</v>
      </c>
    </row>
    <row r="59" spans="1:11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  <c r="AL59" s="9" t="s">
        <v>31</v>
      </c>
      <c r="AM59" s="23">
        <v>3</v>
      </c>
      <c r="AN59" s="8" t="s">
        <v>52</v>
      </c>
      <c r="AO59" s="32">
        <v>17.346706836818655</v>
      </c>
      <c r="AP59" s="33">
        <v>7.949419375510594</v>
      </c>
      <c r="AQ59" s="33">
        <v>116.09367061170076</v>
      </c>
      <c r="AR59" s="34">
        <v>133.4403774485198</v>
      </c>
      <c r="AS59" s="51">
        <v>15.759627240052978</v>
      </c>
      <c r="AT59" s="51">
        <v>16.814471266312808</v>
      </c>
      <c r="AU59" s="36">
        <v>8.8000000000000005E-3</v>
      </c>
      <c r="AV59" s="36">
        <v>0.93979999999999997</v>
      </c>
      <c r="AW59" s="36">
        <v>5.1400000000000001E-2</v>
      </c>
      <c r="AX59" s="37">
        <v>7.4157062367764333</v>
      </c>
      <c r="AY59" s="55">
        <v>6.2056684295371589</v>
      </c>
      <c r="AZ59" s="55">
        <v>6.2056684295371589</v>
      </c>
      <c r="BB59" s="9" t="s">
        <v>31</v>
      </c>
      <c r="BC59" s="23">
        <v>3</v>
      </c>
      <c r="BD59" s="8" t="s">
        <v>52</v>
      </c>
      <c r="BE59" s="32">
        <v>18.024975765078228</v>
      </c>
      <c r="BF59" s="33">
        <v>10.045290372349095</v>
      </c>
      <c r="BG59" s="33">
        <v>144.95047602059537</v>
      </c>
      <c r="BH59" s="34">
        <v>162.9754517856754</v>
      </c>
      <c r="BI59" s="51">
        <v>32.278585302851695</v>
      </c>
      <c r="BJ59" s="51">
        <v>24.688640056074547</v>
      </c>
      <c r="BK59" s="36">
        <v>2.9999999999999997E-4</v>
      </c>
      <c r="BL59" s="36">
        <v>0.99109999999999998</v>
      </c>
      <c r="BM59" s="36">
        <v>8.6E-3</v>
      </c>
      <c r="BN59" s="37">
        <v>6.0901103704344441</v>
      </c>
      <c r="BO59" s="55">
        <v>4.6687951106884116</v>
      </c>
      <c r="BP59" s="55">
        <v>4.6687951106884116</v>
      </c>
      <c r="BR59" s="9" t="s">
        <v>31</v>
      </c>
      <c r="BS59" s="23">
        <v>3</v>
      </c>
      <c r="BT59" s="8" t="s">
        <v>52</v>
      </c>
      <c r="BU59" s="32">
        <v>18.024975765078228</v>
      </c>
      <c r="BV59" s="33">
        <v>9.2021210655518946</v>
      </c>
      <c r="BW59" s="33">
        <v>127.24464285433096</v>
      </c>
      <c r="BX59" s="34">
        <v>145.26961861941157</v>
      </c>
      <c r="BY59" s="51">
        <v>26.439599673708237</v>
      </c>
      <c r="BZ59" s="51">
        <v>19.471034471587075</v>
      </c>
      <c r="CA59" s="36">
        <v>5.0000000000000001E-4</v>
      </c>
      <c r="CB59" s="36">
        <v>0.99109999999999998</v>
      </c>
      <c r="CC59" s="36">
        <v>8.3999999999999995E-3</v>
      </c>
      <c r="CD59" s="37">
        <v>6.6481332572027805</v>
      </c>
      <c r="CE59" s="55">
        <v>4.9223153966111708</v>
      </c>
      <c r="CF59" s="55">
        <v>4.9223153966111708</v>
      </c>
      <c r="CH59" s="9"/>
      <c r="CI59" s="23"/>
      <c r="CJ59" s="8"/>
      <c r="CK59" s="32"/>
      <c r="CL59" s="33"/>
      <c r="CM59" s="33"/>
      <c r="CN59" s="34"/>
      <c r="CO59" s="51"/>
      <c r="CP59" s="51"/>
      <c r="CQ59" s="36"/>
      <c r="CR59" s="36"/>
      <c r="CS59" s="36"/>
      <c r="CT59" s="37"/>
      <c r="CU59" s="55"/>
      <c r="CV59" s="55"/>
      <c r="CX59" s="9" t="s">
        <v>31</v>
      </c>
      <c r="CY59" s="23">
        <v>3</v>
      </c>
      <c r="CZ59" s="8" t="s">
        <v>52</v>
      </c>
      <c r="DA59" s="32">
        <v>18.024975765078228</v>
      </c>
      <c r="DB59" s="33">
        <v>8.9663488742388111</v>
      </c>
      <c r="DC59" s="33">
        <v>124.48731831593166</v>
      </c>
      <c r="DD59" s="34">
        <v>142.51229408101227</v>
      </c>
      <c r="DE59" s="51">
        <v>24.139461853300418</v>
      </c>
      <c r="DF59" s="51">
        <v>18.656054380789357</v>
      </c>
      <c r="DG59" s="36">
        <v>4.0000000000000002E-4</v>
      </c>
      <c r="DH59" s="36">
        <v>0.99109999999999998</v>
      </c>
      <c r="DI59" s="36">
        <v>8.5000000000000006E-3</v>
      </c>
      <c r="DJ59" s="37">
        <v>6.8228982432976011</v>
      </c>
      <c r="DK59" s="55">
        <v>5.2051836428964657</v>
      </c>
      <c r="DL59" s="55">
        <v>5.2051836428964657</v>
      </c>
    </row>
    <row r="60" spans="1:11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L60" s="47" t="s">
        <v>48</v>
      </c>
      <c r="AM60" s="5"/>
      <c r="AN60" s="5"/>
      <c r="AO60" s="5"/>
      <c r="AP60" s="5" t="s">
        <v>32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B60" s="47" t="s">
        <v>48</v>
      </c>
      <c r="BC60" s="5"/>
      <c r="BD60" s="5"/>
      <c r="BE60" s="5"/>
      <c r="BF60" s="5" t="s">
        <v>32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R60" s="47" t="s">
        <v>48</v>
      </c>
      <c r="BS60" s="5"/>
      <c r="BT60" s="5"/>
      <c r="BU60" s="5"/>
      <c r="BV60" s="5" t="s">
        <v>32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H60" s="47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X60" s="47" t="s">
        <v>48</v>
      </c>
      <c r="CY60" s="5"/>
      <c r="CZ60" s="5"/>
      <c r="DA60" s="5"/>
      <c r="DB60" s="5" t="s">
        <v>32</v>
      </c>
      <c r="DC60" s="5"/>
      <c r="DD60" s="5"/>
      <c r="DE60" s="5"/>
      <c r="DF60" s="5"/>
      <c r="DG60" s="5"/>
      <c r="DH60" s="5"/>
      <c r="DI60" s="5"/>
      <c r="DJ60" s="5"/>
      <c r="DK60" s="5"/>
      <c r="DL60" s="5"/>
    </row>
  </sheetData>
  <mergeCells count="30">
    <mergeCell ref="A40:H40"/>
    <mergeCell ref="J40:Q40"/>
    <mergeCell ref="K28:K29"/>
    <mergeCell ref="L28:O28"/>
    <mergeCell ref="P28:P29"/>
    <mergeCell ref="Q28:Q29"/>
    <mergeCell ref="A30:H30"/>
    <mergeCell ref="J30:Q30"/>
    <mergeCell ref="A12:H12"/>
    <mergeCell ref="J12:Q12"/>
    <mergeCell ref="A18:H18"/>
    <mergeCell ref="J18:Q18"/>
    <mergeCell ref="A28:A29"/>
    <mergeCell ref="B28:B29"/>
    <mergeCell ref="C28:F28"/>
    <mergeCell ref="G28:G29"/>
    <mergeCell ref="H28:H29"/>
    <mergeCell ref="J28:J29"/>
    <mergeCell ref="K4:K5"/>
    <mergeCell ref="L4:O4"/>
    <mergeCell ref="P4:P5"/>
    <mergeCell ref="Q4:Q5"/>
    <mergeCell ref="A6:H6"/>
    <mergeCell ref="J6:Q6"/>
    <mergeCell ref="A4:A5"/>
    <mergeCell ref="B4:B5"/>
    <mergeCell ref="C4:F4"/>
    <mergeCell ref="G4:G5"/>
    <mergeCell ref="H4:H5"/>
    <mergeCell ref="J4:J5"/>
  </mergeCells>
  <conditionalFormatting sqref="T30:T45">
    <cfRule type="colorScale" priority="11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R8:T23">
    <cfRule type="colorScale" priority="1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36:G39">
    <cfRule type="colorScale" priority="8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U30:U45">
    <cfRule type="colorScale" priority="9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U8:U23">
    <cfRule type="colorScale" priority="10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60"/>
  <sheetViews>
    <sheetView showGridLines="0" topLeftCell="CB1" zoomScale="80" zoomScaleNormal="80" workbookViewId="0">
      <selection activeCell="CH3" sqref="CH3:CV61"/>
    </sheetView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116" x14ac:dyDescent="0.25">
      <c r="A1" s="1" t="s">
        <v>59</v>
      </c>
      <c r="B1" s="1" t="s">
        <v>60</v>
      </c>
      <c r="J1" s="1" t="s">
        <v>59</v>
      </c>
      <c r="K1" s="1" t="s">
        <v>60</v>
      </c>
    </row>
    <row r="2" spans="1:116" x14ac:dyDescent="0.25">
      <c r="A2" s="65">
        <v>2015</v>
      </c>
      <c r="B2" s="65">
        <v>80</v>
      </c>
      <c r="J2" s="65">
        <v>2016</v>
      </c>
      <c r="K2" s="65">
        <f>$B$2</f>
        <v>80</v>
      </c>
      <c r="V2" t="s">
        <v>56</v>
      </c>
      <c r="AL2" t="s">
        <v>55</v>
      </c>
      <c r="BB2" t="s">
        <v>62</v>
      </c>
      <c r="BR2" t="s">
        <v>65</v>
      </c>
      <c r="CH2" t="s">
        <v>68</v>
      </c>
      <c r="CX2" t="s">
        <v>69</v>
      </c>
    </row>
    <row r="3" spans="1:11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  <c r="AL3" s="4" t="s">
        <v>37</v>
      </c>
      <c r="AM3" s="5"/>
      <c r="AN3" s="5"/>
      <c r="AO3" s="5"/>
      <c r="AP3" s="5"/>
      <c r="AQ3" s="5"/>
      <c r="AR3" s="5"/>
      <c r="AS3" s="5"/>
      <c r="AT3" s="5"/>
      <c r="AU3" s="6" t="s">
        <v>6</v>
      </c>
      <c r="AV3" s="5"/>
      <c r="AW3" s="5"/>
      <c r="AX3" s="5"/>
      <c r="AY3" s="5"/>
      <c r="AZ3" s="7" t="s">
        <v>38</v>
      </c>
      <c r="BB3" s="4" t="s">
        <v>37</v>
      </c>
      <c r="BC3" s="5"/>
      <c r="BD3" s="5"/>
      <c r="BE3" s="5"/>
      <c r="BF3" s="5"/>
      <c r="BG3" s="5"/>
      <c r="BH3" s="5"/>
      <c r="BI3" s="5"/>
      <c r="BJ3" s="5"/>
      <c r="BK3" s="6" t="s">
        <v>6</v>
      </c>
      <c r="BL3" s="5"/>
      <c r="BM3" s="5"/>
      <c r="BN3" s="5"/>
      <c r="BO3" s="5"/>
      <c r="BP3" s="7" t="s">
        <v>57</v>
      </c>
      <c r="BR3" s="4" t="s">
        <v>37</v>
      </c>
      <c r="BS3" s="5"/>
      <c r="BT3" s="5"/>
      <c r="BU3" s="5"/>
      <c r="BV3" s="5"/>
      <c r="BW3" s="5"/>
      <c r="BX3" s="5"/>
      <c r="BY3" s="5"/>
      <c r="BZ3" s="5"/>
      <c r="CA3" s="6" t="s">
        <v>6</v>
      </c>
      <c r="CB3" s="5"/>
      <c r="CC3" s="5"/>
      <c r="CD3" s="5"/>
      <c r="CE3" s="5"/>
      <c r="CF3" s="7" t="s">
        <v>38</v>
      </c>
      <c r="CH3" s="4"/>
      <c r="CI3" s="5"/>
      <c r="CJ3" s="5"/>
      <c r="CK3" s="5"/>
      <c r="CL3" s="5"/>
      <c r="CM3" s="5"/>
      <c r="CN3" s="5"/>
      <c r="CO3" s="5"/>
      <c r="CP3" s="5"/>
      <c r="CQ3" s="6"/>
      <c r="CR3" s="5"/>
      <c r="CS3" s="5"/>
      <c r="CT3" s="5"/>
      <c r="CU3" s="5"/>
      <c r="CV3" s="7"/>
      <c r="CX3" s="4" t="s">
        <v>37</v>
      </c>
      <c r="CY3" s="5"/>
      <c r="CZ3" s="5"/>
      <c r="DA3" s="5"/>
      <c r="DB3" s="5"/>
      <c r="DC3" s="5"/>
      <c r="DD3" s="5"/>
      <c r="DE3" s="5"/>
      <c r="DF3" s="5"/>
      <c r="DG3" s="6" t="s">
        <v>6</v>
      </c>
      <c r="DH3" s="5"/>
      <c r="DI3" s="5"/>
      <c r="DJ3" s="5"/>
      <c r="DK3" s="5"/>
      <c r="DL3" s="7" t="s">
        <v>38</v>
      </c>
    </row>
    <row r="4" spans="1:116" ht="15" customHeight="1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 t="s">
        <v>0</v>
      </c>
      <c r="K4" s="160" t="s">
        <v>1</v>
      </c>
      <c r="L4" s="134" t="s">
        <v>3</v>
      </c>
      <c r="M4" s="134"/>
      <c r="N4" s="134"/>
      <c r="O4" s="134"/>
      <c r="P4" s="159" t="s">
        <v>70</v>
      </c>
      <c r="Q4" s="159" t="s">
        <v>72</v>
      </c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  <c r="AL4" s="8"/>
      <c r="AM4" s="9"/>
      <c r="AN4" s="9"/>
      <c r="AO4" s="10" t="s">
        <v>7</v>
      </c>
      <c r="AP4" s="10"/>
      <c r="AQ4" s="10"/>
      <c r="AR4" s="10"/>
      <c r="AS4" s="10"/>
      <c r="AT4" s="10"/>
      <c r="AU4" s="10"/>
      <c r="AV4" s="10"/>
      <c r="AW4" s="11"/>
      <c r="AX4" s="12"/>
      <c r="AY4" s="12" t="s">
        <v>8</v>
      </c>
      <c r="AZ4" s="12"/>
      <c r="BB4" s="8"/>
      <c r="BC4" s="9"/>
      <c r="BD4" s="9"/>
      <c r="BE4" s="10" t="s">
        <v>7</v>
      </c>
      <c r="BF4" s="10"/>
      <c r="BG4" s="10"/>
      <c r="BH4" s="10"/>
      <c r="BI4" s="10"/>
      <c r="BJ4" s="10"/>
      <c r="BK4" s="10"/>
      <c r="BL4" s="10"/>
      <c r="BM4" s="11"/>
      <c r="BN4" s="12"/>
      <c r="BO4" s="12" t="s">
        <v>8</v>
      </c>
      <c r="BP4" s="12"/>
      <c r="BR4" s="8"/>
      <c r="BS4" s="9"/>
      <c r="BT4" s="9"/>
      <c r="BU4" s="10" t="s">
        <v>7</v>
      </c>
      <c r="BV4" s="10"/>
      <c r="BW4" s="10"/>
      <c r="BX4" s="10"/>
      <c r="BY4" s="10"/>
      <c r="BZ4" s="10"/>
      <c r="CA4" s="10"/>
      <c r="CB4" s="10"/>
      <c r="CC4" s="11"/>
      <c r="CD4" s="12"/>
      <c r="CE4" s="12" t="s">
        <v>8</v>
      </c>
      <c r="CF4" s="12"/>
      <c r="CH4" s="8"/>
      <c r="CI4" s="9"/>
      <c r="CJ4" s="9"/>
      <c r="CK4" s="10"/>
      <c r="CL4" s="10"/>
      <c r="CM4" s="10"/>
      <c r="CN4" s="10"/>
      <c r="CO4" s="10"/>
      <c r="CP4" s="10"/>
      <c r="CQ4" s="10"/>
      <c r="CR4" s="10"/>
      <c r="CS4" s="11"/>
      <c r="CT4" s="12"/>
      <c r="CU4" s="12"/>
      <c r="CV4" s="12"/>
      <c r="CX4" s="8"/>
      <c r="CY4" s="9"/>
      <c r="CZ4" s="9"/>
      <c r="DA4" s="10" t="s">
        <v>7</v>
      </c>
      <c r="DB4" s="10"/>
      <c r="DC4" s="10"/>
      <c r="DD4" s="10"/>
      <c r="DE4" s="10"/>
      <c r="DF4" s="10"/>
      <c r="DG4" s="10"/>
      <c r="DH4" s="10"/>
      <c r="DI4" s="11"/>
      <c r="DJ4" s="12"/>
      <c r="DK4" s="12" t="s">
        <v>8</v>
      </c>
      <c r="DL4" s="12"/>
    </row>
    <row r="5" spans="1:116" ht="15" customHeight="1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 t="s">
        <v>2</v>
      </c>
      <c r="M5" s="57" t="s">
        <v>63</v>
      </c>
      <c r="N5" s="57" t="s">
        <v>85</v>
      </c>
      <c r="O5" s="57" t="s">
        <v>86</v>
      </c>
      <c r="P5" s="159"/>
      <c r="Q5" s="159"/>
      <c r="R5" s="63" t="s">
        <v>53</v>
      </c>
      <c r="S5" s="63" t="s">
        <v>54</v>
      </c>
      <c r="T5" s="66" t="s">
        <v>71</v>
      </c>
      <c r="U5" s="66" t="s">
        <v>73</v>
      </c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  <c r="AL5" s="8"/>
      <c r="AM5" s="13"/>
      <c r="AN5" s="14"/>
      <c r="AO5" s="9" t="s">
        <v>9</v>
      </c>
      <c r="AP5" s="15" t="s">
        <v>10</v>
      </c>
      <c r="AQ5" s="15" t="s">
        <v>11</v>
      </c>
      <c r="AR5" s="9"/>
      <c r="AS5" s="15" t="s">
        <v>12</v>
      </c>
      <c r="AT5" s="15" t="s">
        <v>13</v>
      </c>
      <c r="AU5" s="16" t="s">
        <v>14</v>
      </c>
      <c r="AV5" s="17" t="s">
        <v>15</v>
      </c>
      <c r="AW5" s="16" t="s">
        <v>14</v>
      </c>
      <c r="AX5" s="9" t="s">
        <v>16</v>
      </c>
      <c r="AY5" s="13"/>
      <c r="AZ5" s="13"/>
      <c r="BB5" s="8"/>
      <c r="BC5" s="13"/>
      <c r="BD5" s="14"/>
      <c r="BE5" s="9" t="s">
        <v>9</v>
      </c>
      <c r="BF5" s="15" t="s">
        <v>10</v>
      </c>
      <c r="BG5" s="15" t="s">
        <v>11</v>
      </c>
      <c r="BH5" s="9"/>
      <c r="BI5" s="15" t="s">
        <v>12</v>
      </c>
      <c r="BJ5" s="15" t="s">
        <v>13</v>
      </c>
      <c r="BK5" s="16" t="s">
        <v>14</v>
      </c>
      <c r="BL5" s="17" t="s">
        <v>15</v>
      </c>
      <c r="BM5" s="16" t="s">
        <v>14</v>
      </c>
      <c r="BN5" s="9" t="s">
        <v>16</v>
      </c>
      <c r="BO5" s="13"/>
      <c r="BP5" s="13"/>
      <c r="BR5" s="8"/>
      <c r="BS5" s="13"/>
      <c r="BT5" s="14"/>
      <c r="BU5" s="9" t="s">
        <v>9</v>
      </c>
      <c r="BV5" s="15" t="s">
        <v>10</v>
      </c>
      <c r="BW5" s="15" t="s">
        <v>11</v>
      </c>
      <c r="BX5" s="9"/>
      <c r="BY5" s="15" t="s">
        <v>12</v>
      </c>
      <c r="BZ5" s="15" t="s">
        <v>13</v>
      </c>
      <c r="CA5" s="16" t="s">
        <v>14</v>
      </c>
      <c r="CB5" s="17" t="s">
        <v>15</v>
      </c>
      <c r="CC5" s="16" t="s">
        <v>14</v>
      </c>
      <c r="CD5" s="9" t="s">
        <v>16</v>
      </c>
      <c r="CE5" s="13"/>
      <c r="CF5" s="13"/>
      <c r="CH5" s="8"/>
      <c r="CI5" s="13"/>
      <c r="CJ5" s="14"/>
      <c r="CK5" s="9"/>
      <c r="CL5" s="15"/>
      <c r="CM5" s="15"/>
      <c r="CN5" s="9"/>
      <c r="CO5" s="15"/>
      <c r="CP5" s="15"/>
      <c r="CQ5" s="16"/>
      <c r="CR5" s="17"/>
      <c r="CS5" s="16"/>
      <c r="CT5" s="9"/>
      <c r="CU5" s="13"/>
      <c r="CV5" s="13"/>
      <c r="CX5" s="8"/>
      <c r="CY5" s="13"/>
      <c r="CZ5" s="14"/>
      <c r="DA5" s="9" t="s">
        <v>9</v>
      </c>
      <c r="DB5" s="15" t="s">
        <v>10</v>
      </c>
      <c r="DC5" s="15" t="s">
        <v>11</v>
      </c>
      <c r="DD5" s="9"/>
      <c r="DE5" s="15" t="s">
        <v>12</v>
      </c>
      <c r="DF5" s="15" t="s">
        <v>13</v>
      </c>
      <c r="DG5" s="16" t="s">
        <v>14</v>
      </c>
      <c r="DH5" s="17" t="s">
        <v>15</v>
      </c>
      <c r="DI5" s="16" t="s">
        <v>14</v>
      </c>
      <c r="DJ5" s="9" t="s">
        <v>16</v>
      </c>
      <c r="DK5" s="13"/>
      <c r="DL5" s="13"/>
    </row>
    <row r="6" spans="1:11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 t="s">
        <v>4</v>
      </c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  <c r="AL6" s="18"/>
      <c r="AM6" s="19" t="s">
        <v>17</v>
      </c>
      <c r="AN6" s="20" t="s">
        <v>18</v>
      </c>
      <c r="AO6" s="19" t="s">
        <v>19</v>
      </c>
      <c r="AP6" s="21" t="s">
        <v>20</v>
      </c>
      <c r="AQ6" s="21" t="s">
        <v>21</v>
      </c>
      <c r="AR6" s="19" t="s">
        <v>12</v>
      </c>
      <c r="AS6" s="21" t="s">
        <v>22</v>
      </c>
      <c r="AT6" s="21" t="s">
        <v>22</v>
      </c>
      <c r="AU6" s="22" t="s">
        <v>23</v>
      </c>
      <c r="AV6" s="22" t="s">
        <v>24</v>
      </c>
      <c r="AW6" s="22" t="s">
        <v>25</v>
      </c>
      <c r="AX6" s="19" t="s">
        <v>26</v>
      </c>
      <c r="AY6" s="19" t="s">
        <v>27</v>
      </c>
      <c r="AZ6" s="19" t="s">
        <v>28</v>
      </c>
      <c r="BB6" s="18"/>
      <c r="BC6" s="19" t="s">
        <v>17</v>
      </c>
      <c r="BD6" s="20" t="s">
        <v>18</v>
      </c>
      <c r="BE6" s="19" t="s">
        <v>19</v>
      </c>
      <c r="BF6" s="21" t="s">
        <v>20</v>
      </c>
      <c r="BG6" s="21" t="s">
        <v>21</v>
      </c>
      <c r="BH6" s="19" t="s">
        <v>12</v>
      </c>
      <c r="BI6" s="21" t="s">
        <v>22</v>
      </c>
      <c r="BJ6" s="21" t="s">
        <v>22</v>
      </c>
      <c r="BK6" s="22" t="s">
        <v>23</v>
      </c>
      <c r="BL6" s="22" t="s">
        <v>24</v>
      </c>
      <c r="BM6" s="22" t="s">
        <v>25</v>
      </c>
      <c r="BN6" s="19" t="s">
        <v>26</v>
      </c>
      <c r="BO6" s="19" t="s">
        <v>27</v>
      </c>
      <c r="BP6" s="19" t="s">
        <v>28</v>
      </c>
      <c r="BR6" s="18"/>
      <c r="BS6" s="19" t="s">
        <v>17</v>
      </c>
      <c r="BT6" s="20" t="s">
        <v>18</v>
      </c>
      <c r="BU6" s="19" t="s">
        <v>19</v>
      </c>
      <c r="BV6" s="21" t="s">
        <v>20</v>
      </c>
      <c r="BW6" s="21" t="s">
        <v>21</v>
      </c>
      <c r="BX6" s="19" t="s">
        <v>12</v>
      </c>
      <c r="BY6" s="21" t="s">
        <v>22</v>
      </c>
      <c r="BZ6" s="21" t="s">
        <v>22</v>
      </c>
      <c r="CA6" s="22" t="s">
        <v>23</v>
      </c>
      <c r="CB6" s="22" t="s">
        <v>24</v>
      </c>
      <c r="CC6" s="22" t="s">
        <v>25</v>
      </c>
      <c r="CD6" s="19" t="s">
        <v>26</v>
      </c>
      <c r="CE6" s="19" t="s">
        <v>27</v>
      </c>
      <c r="CF6" s="19" t="s">
        <v>28</v>
      </c>
      <c r="CH6" s="18"/>
      <c r="CI6" s="19"/>
      <c r="CJ6" s="20"/>
      <c r="CK6" s="19"/>
      <c r="CL6" s="21"/>
      <c r="CM6" s="21"/>
      <c r="CN6" s="19"/>
      <c r="CO6" s="21"/>
      <c r="CP6" s="21"/>
      <c r="CQ6" s="22"/>
      <c r="CR6" s="22"/>
      <c r="CS6" s="22"/>
      <c r="CT6" s="19"/>
      <c r="CU6" s="19"/>
      <c r="CV6" s="19"/>
      <c r="CX6" s="18"/>
      <c r="CY6" s="19" t="s">
        <v>17</v>
      </c>
      <c r="CZ6" s="20" t="s">
        <v>18</v>
      </c>
      <c r="DA6" s="19" t="s">
        <v>19</v>
      </c>
      <c r="DB6" s="21" t="s">
        <v>20</v>
      </c>
      <c r="DC6" s="21" t="s">
        <v>21</v>
      </c>
      <c r="DD6" s="19" t="s">
        <v>12</v>
      </c>
      <c r="DE6" s="21" t="s">
        <v>22</v>
      </c>
      <c r="DF6" s="21" t="s">
        <v>22</v>
      </c>
      <c r="DG6" s="22" t="s">
        <v>23</v>
      </c>
      <c r="DH6" s="22" t="s">
        <v>24</v>
      </c>
      <c r="DI6" s="22" t="s">
        <v>25</v>
      </c>
      <c r="DJ6" s="19" t="s">
        <v>26</v>
      </c>
      <c r="DK6" s="19" t="s">
        <v>27</v>
      </c>
      <c r="DL6" s="19" t="s">
        <v>28</v>
      </c>
    </row>
    <row r="7" spans="1:116" x14ac:dyDescent="0.25">
      <c r="A7" s="2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F11" si="0">AF7</f>
        <v>1</v>
      </c>
      <c r="F7" s="58" t="str">
        <f t="shared" si="0"/>
        <v>NA</v>
      </c>
      <c r="G7" s="68" t="s">
        <v>30</v>
      </c>
      <c r="H7" s="68" t="s">
        <v>30</v>
      </c>
      <c r="J7" s="2">
        <v>0</v>
      </c>
      <c r="K7" s="3">
        <v>0.8</v>
      </c>
      <c r="L7" s="61" t="str">
        <f>AS7</f>
        <v>NA</v>
      </c>
      <c r="M7" s="58" t="str">
        <f>AU7</f>
        <v>NA</v>
      </c>
      <c r="N7" s="58">
        <f t="shared" ref="N7:O11" si="1">AV7</f>
        <v>1</v>
      </c>
      <c r="O7" s="58" t="str">
        <f t="shared" si="1"/>
        <v>NA</v>
      </c>
      <c r="P7" s="68" t="s">
        <v>30</v>
      </c>
      <c r="Q7" s="68" t="s">
        <v>30</v>
      </c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11019.62032413256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  <c r="AL7" s="9" t="s">
        <v>29</v>
      </c>
      <c r="AM7" s="23">
        <v>0</v>
      </c>
      <c r="AN7" s="24" t="s">
        <v>39</v>
      </c>
      <c r="AO7" s="25">
        <v>2174.6362389405977</v>
      </c>
      <c r="AP7" s="26">
        <v>624.6719580377719</v>
      </c>
      <c r="AQ7" s="26">
        <v>9829.1954635444527</v>
      </c>
      <c r="AR7" s="27">
        <v>12003.831702485129</v>
      </c>
      <c r="AS7" s="28" t="s">
        <v>30</v>
      </c>
      <c r="AT7" s="28" t="s">
        <v>30</v>
      </c>
      <c r="AU7" s="29" t="s">
        <v>30</v>
      </c>
      <c r="AV7" s="30">
        <v>1</v>
      </c>
      <c r="AW7" s="29" t="s">
        <v>30</v>
      </c>
      <c r="AX7" s="31"/>
      <c r="AY7" s="31"/>
      <c r="AZ7" s="31"/>
      <c r="BB7" s="9" t="s">
        <v>29</v>
      </c>
      <c r="BC7" s="23">
        <v>0</v>
      </c>
      <c r="BD7" s="24" t="s">
        <v>39</v>
      </c>
      <c r="BE7" s="25">
        <v>2447.8429069122321</v>
      </c>
      <c r="BF7" s="26">
        <v>344.19943574115979</v>
      </c>
      <c r="BG7" s="26">
        <v>5800.0908408382911</v>
      </c>
      <c r="BH7" s="27">
        <v>8247.9337477504214</v>
      </c>
      <c r="BI7" s="28" t="s">
        <v>30</v>
      </c>
      <c r="BJ7" s="28" t="s">
        <v>30</v>
      </c>
      <c r="BK7" s="29" t="s">
        <v>30</v>
      </c>
      <c r="BL7" s="30">
        <v>1</v>
      </c>
      <c r="BM7" s="29" t="s">
        <v>30</v>
      </c>
      <c r="BN7" s="31"/>
      <c r="BO7" s="31"/>
      <c r="BP7" s="31"/>
      <c r="BR7" s="9" t="s">
        <v>29</v>
      </c>
      <c r="BS7" s="23">
        <v>0</v>
      </c>
      <c r="BT7" s="24" t="s">
        <v>39</v>
      </c>
      <c r="BU7" s="25">
        <v>2447.8429069122321</v>
      </c>
      <c r="BV7" s="26">
        <v>321.32361166364217</v>
      </c>
      <c r="BW7" s="26">
        <v>5342.5452585319763</v>
      </c>
      <c r="BX7" s="27">
        <v>7790.3881654440938</v>
      </c>
      <c r="BY7" s="28" t="s">
        <v>30</v>
      </c>
      <c r="BZ7" s="28" t="s">
        <v>30</v>
      </c>
      <c r="CA7" s="29" t="s">
        <v>30</v>
      </c>
      <c r="CB7" s="30">
        <v>1</v>
      </c>
      <c r="CC7" s="29" t="s">
        <v>30</v>
      </c>
      <c r="CD7" s="31"/>
      <c r="CE7" s="31"/>
      <c r="CF7" s="31"/>
      <c r="CH7" s="9"/>
      <c r="CI7" s="23"/>
      <c r="CJ7" s="24"/>
      <c r="CK7" s="25"/>
      <c r="CL7" s="26"/>
      <c r="CM7" s="26"/>
      <c r="CN7" s="27"/>
      <c r="CO7" s="28"/>
      <c r="CP7" s="28"/>
      <c r="CQ7" s="29"/>
      <c r="CR7" s="30"/>
      <c r="CS7" s="29"/>
      <c r="CT7" s="31"/>
      <c r="CU7" s="31"/>
      <c r="CV7" s="31"/>
      <c r="CX7" s="9" t="s">
        <v>29</v>
      </c>
      <c r="CY7" s="23">
        <v>0</v>
      </c>
      <c r="CZ7" s="24" t="s">
        <v>39</v>
      </c>
      <c r="DA7" s="25">
        <v>2442.5368950206766</v>
      </c>
      <c r="DB7" s="26">
        <v>252.2806965642844</v>
      </c>
      <c r="DC7" s="26">
        <v>4209.1452027759469</v>
      </c>
      <c r="DD7" s="27">
        <v>6651.6820977965872</v>
      </c>
      <c r="DE7" s="28" t="s">
        <v>30</v>
      </c>
      <c r="DF7" s="28" t="s">
        <v>30</v>
      </c>
      <c r="DG7" s="29" t="s">
        <v>30</v>
      </c>
      <c r="DH7" s="30">
        <v>1</v>
      </c>
      <c r="DI7" s="29" t="s">
        <v>30</v>
      </c>
      <c r="DJ7" s="31"/>
      <c r="DK7" s="31"/>
      <c r="DL7" s="31"/>
    </row>
    <row r="8" spans="1:116" x14ac:dyDescent="0.25">
      <c r="A8" s="2">
        <v>1</v>
      </c>
      <c r="B8" s="3">
        <v>0.9</v>
      </c>
      <c r="C8" s="61">
        <f t="shared" ref="C8:C11" si="2">AC8</f>
        <v>787.20988150591438</v>
      </c>
      <c r="D8" s="58">
        <f t="shared" ref="D8:D11" si="3">AE8</f>
        <v>2.2499999999999999E-2</v>
      </c>
      <c r="E8" s="58">
        <f t="shared" si="0"/>
        <v>0.93430000000000002</v>
      </c>
      <c r="F8" s="58">
        <f t="shared" si="0"/>
        <v>4.3200000000000002E-2</v>
      </c>
      <c r="G8" s="68">
        <f t="shared" ref="G8:H11" si="4">AH8</f>
        <v>6.66730537719606</v>
      </c>
      <c r="H8" s="68">
        <f t="shared" si="4"/>
        <v>12.356035393203982</v>
      </c>
      <c r="J8" s="2">
        <v>1</v>
      </c>
      <c r="K8" s="3">
        <v>0.9</v>
      </c>
      <c r="L8" s="61">
        <f>AS8</f>
        <v>690.62576171599824</v>
      </c>
      <c r="M8" s="58">
        <f>AU8</f>
        <v>2.46E-2</v>
      </c>
      <c r="N8" s="58">
        <f t="shared" si="1"/>
        <v>0.93430000000000002</v>
      </c>
      <c r="O8" s="58">
        <f t="shared" si="1"/>
        <v>4.1099999999999998E-2</v>
      </c>
      <c r="P8" s="68">
        <f>AX8</f>
        <v>7.4398199435786054</v>
      </c>
      <c r="Q8" s="68">
        <f>AY8</f>
        <v>13.586625503436709</v>
      </c>
      <c r="R8" s="64">
        <f t="shared" ref="R8:S11" si="5">(L8-C8)/C8</f>
        <v>-0.12269170148773151</v>
      </c>
      <c r="S8" s="64">
        <f t="shared" si="5"/>
        <v>9.3333333333333393E-2</v>
      </c>
      <c r="T8" s="64">
        <f t="shared" ref="T8:U11" si="6">(P8-G8)/G8</f>
        <v>0.11586608422418278</v>
      </c>
      <c r="U8" s="64">
        <f t="shared" si="6"/>
        <v>9.9594252611931791E-2</v>
      </c>
      <c r="V8" s="9" t="s">
        <v>29</v>
      </c>
      <c r="W8" s="23">
        <v>1</v>
      </c>
      <c r="X8" s="24" t="s">
        <v>40</v>
      </c>
      <c r="Y8" s="32">
        <v>2359.3266454886771</v>
      </c>
      <c r="Z8" s="33">
        <v>656.65919531282861</v>
      </c>
      <c r="AA8" s="33">
        <v>10588.746313479962</v>
      </c>
      <c r="AB8" s="34">
        <v>12948.072958968673</v>
      </c>
      <c r="AC8" s="35">
        <v>787.20988150591438</v>
      </c>
      <c r="AD8" s="35">
        <v>246.18360410446985</v>
      </c>
      <c r="AE8" s="36">
        <v>2.2499999999999999E-2</v>
      </c>
      <c r="AF8" s="36">
        <v>0.93430000000000002</v>
      </c>
      <c r="AG8" s="36">
        <v>4.3200000000000002E-2</v>
      </c>
      <c r="AH8" s="37">
        <v>6.66730537719606</v>
      </c>
      <c r="AI8" s="37">
        <v>12.356035393203982</v>
      </c>
      <c r="AJ8" s="37">
        <v>7.1564612644150793</v>
      </c>
      <c r="AL8" s="9" t="s">
        <v>29</v>
      </c>
      <c r="AM8" s="23">
        <v>1</v>
      </c>
      <c r="AN8" s="24" t="s">
        <v>40</v>
      </c>
      <c r="AO8" s="32">
        <v>2358.9561609495195</v>
      </c>
      <c r="AP8" s="33">
        <v>599.89717539427386</v>
      </c>
      <c r="AQ8" s="33">
        <v>9446.9289689346115</v>
      </c>
      <c r="AR8" s="34">
        <v>11805.885129884191</v>
      </c>
      <c r="AS8" s="35">
        <v>690.62576171599824</v>
      </c>
      <c r="AT8" s="35">
        <v>197.94657260093845</v>
      </c>
      <c r="AU8" s="36">
        <v>2.46E-2</v>
      </c>
      <c r="AV8" s="36">
        <v>0.93430000000000002</v>
      </c>
      <c r="AW8" s="36">
        <v>4.1099999999999998E-2</v>
      </c>
      <c r="AX8" s="37">
        <v>7.4398199435786054</v>
      </c>
      <c r="AY8" s="37">
        <v>13.586625503436709</v>
      </c>
      <c r="AZ8" s="37">
        <v>7.5619842923074465</v>
      </c>
      <c r="BB8" s="9" t="s">
        <v>29</v>
      </c>
      <c r="BC8" s="23">
        <v>1</v>
      </c>
      <c r="BD8" s="24" t="s">
        <v>40</v>
      </c>
      <c r="BE8" s="32">
        <v>2455.6137857045533</v>
      </c>
      <c r="BF8" s="33">
        <v>343.63773179636792</v>
      </c>
      <c r="BG8" s="33">
        <v>5790.8588750994841</v>
      </c>
      <c r="BH8" s="34">
        <v>8246.4726608039364</v>
      </c>
      <c r="BI8" s="35">
        <v>135.19850934650566</v>
      </c>
      <c r="BJ8" s="35">
        <v>1.4610869464850111</v>
      </c>
      <c r="BK8" s="36">
        <v>3.3999999999999998E-3</v>
      </c>
      <c r="BL8" s="36">
        <v>0.99</v>
      </c>
      <c r="BM8" s="36">
        <v>6.6E-3</v>
      </c>
      <c r="BN8" s="37">
        <v>13.834474306924189</v>
      </c>
      <c r="BO8" s="37">
        <v>10.875416877522987</v>
      </c>
      <c r="BP8" s="37">
        <v>3.6711973794502533</v>
      </c>
      <c r="BR8" s="9" t="s">
        <v>29</v>
      </c>
      <c r="BS8" s="23">
        <v>1</v>
      </c>
      <c r="BT8" s="24" t="s">
        <v>40</v>
      </c>
      <c r="BU8" s="32">
        <v>2455.4949621786745</v>
      </c>
      <c r="BV8" s="33">
        <v>320.82124231557486</v>
      </c>
      <c r="BW8" s="33">
        <v>5334.3735431910818</v>
      </c>
      <c r="BX8" s="34">
        <v>7789.8685053696381</v>
      </c>
      <c r="BY8" s="35">
        <v>115.14808535124459</v>
      </c>
      <c r="BZ8" s="35">
        <v>0.51966007445571449</v>
      </c>
      <c r="CA8" s="36">
        <v>3.3999999999999998E-3</v>
      </c>
      <c r="CB8" s="36">
        <v>0.99</v>
      </c>
      <c r="CC8" s="36">
        <v>6.6E-3</v>
      </c>
      <c r="CD8" s="37">
        <v>15.23193104014225</v>
      </c>
      <c r="CE8" s="37">
        <v>10.103699978580554</v>
      </c>
      <c r="CF8" s="37">
        <v>2.6092786174350344</v>
      </c>
      <c r="CH8" s="9"/>
      <c r="CI8" s="23"/>
      <c r="CJ8" s="24"/>
      <c r="CK8" s="32"/>
      <c r="CL8" s="33"/>
      <c r="CM8" s="33"/>
      <c r="CN8" s="34"/>
      <c r="CO8" s="35"/>
      <c r="CP8" s="35"/>
      <c r="CQ8" s="36"/>
      <c r="CR8" s="36"/>
      <c r="CS8" s="36"/>
      <c r="CT8" s="37"/>
      <c r="CU8" s="37"/>
      <c r="CV8" s="37"/>
      <c r="CX8" s="9" t="s">
        <v>29</v>
      </c>
      <c r="CY8" s="23">
        <v>1</v>
      </c>
      <c r="CZ8" s="24" t="s">
        <v>40</v>
      </c>
      <c r="DA8" s="32">
        <v>2446.9984204687998</v>
      </c>
      <c r="DB8" s="33">
        <v>251.98504445984145</v>
      </c>
      <c r="DC8" s="33">
        <v>4204.8889731601694</v>
      </c>
      <c r="DD8" s="34">
        <v>6651.8873936289338</v>
      </c>
      <c r="DE8" s="35">
        <v>-79.873962816558489</v>
      </c>
      <c r="DF8" s="35">
        <v>-0.20529583234656457</v>
      </c>
      <c r="DG8" s="36">
        <v>2.3999999999999998E-3</v>
      </c>
      <c r="DH8" s="36">
        <v>0.99470000000000003</v>
      </c>
      <c r="DI8" s="36">
        <v>2.8999999999999998E-3</v>
      </c>
      <c r="DJ8" s="37">
        <v>15.090457267433759</v>
      </c>
      <c r="DK8" s="37">
        <v>18.495183957689608</v>
      </c>
      <c r="DL8" s="37">
        <v>4.3100356554117258</v>
      </c>
    </row>
    <row r="9" spans="1:116" x14ac:dyDescent="0.25">
      <c r="A9" s="2">
        <v>2</v>
      </c>
      <c r="B9" s="3">
        <v>0.92</v>
      </c>
      <c r="C9" s="61">
        <f t="shared" si="2"/>
        <v>675.87104285368571</v>
      </c>
      <c r="D9" s="58">
        <f t="shared" si="3"/>
        <v>2.1399999999999999E-2</v>
      </c>
      <c r="E9" s="58">
        <f t="shared" si="0"/>
        <v>0.90349999999999997</v>
      </c>
      <c r="F9" s="58">
        <f t="shared" si="0"/>
        <v>7.51E-2</v>
      </c>
      <c r="G9" s="68">
        <f t="shared" si="4"/>
        <v>6.1459213296904425</v>
      </c>
      <c r="H9" s="68">
        <f t="shared" si="4"/>
        <v>8.8669537554357465</v>
      </c>
      <c r="J9" s="2">
        <v>2</v>
      </c>
      <c r="K9" s="3">
        <v>0.92</v>
      </c>
      <c r="L9" s="61">
        <f>AS9</f>
        <v>605.59700360245301</v>
      </c>
      <c r="M9" s="58">
        <f>AU9</f>
        <v>2.3599999999999999E-2</v>
      </c>
      <c r="N9" s="58">
        <f t="shared" si="1"/>
        <v>0.90349999999999997</v>
      </c>
      <c r="O9" s="58">
        <f t="shared" si="1"/>
        <v>7.2900000000000006E-2</v>
      </c>
      <c r="P9" s="68">
        <f t="shared" ref="P9:Q11" si="7">AX9</f>
        <v>6.8255458106654139</v>
      </c>
      <c r="Q9" s="68">
        <f t="shared" si="7"/>
        <v>9.5356688688319906</v>
      </c>
      <c r="R9" s="64">
        <f t="shared" si="5"/>
        <v>-0.10397551425567703</v>
      </c>
      <c r="S9" s="64">
        <f t="shared" si="5"/>
        <v>0.10280373831775703</v>
      </c>
      <c r="T9" s="64">
        <f t="shared" si="6"/>
        <v>0.1105813830860088</v>
      </c>
      <c r="U9" s="64">
        <f t="shared" si="6"/>
        <v>7.5416555881584343E-2</v>
      </c>
      <c r="V9" s="9" t="s">
        <v>29</v>
      </c>
      <c r="W9" s="23">
        <v>2</v>
      </c>
      <c r="X9" s="24" t="s">
        <v>41</v>
      </c>
      <c r="Y9" s="32">
        <v>2374.9748339657312</v>
      </c>
      <c r="Z9" s="33">
        <v>651.76310278222809</v>
      </c>
      <c r="AA9" s="33">
        <v>10512.4694526036</v>
      </c>
      <c r="AB9" s="34">
        <v>12887.444286569393</v>
      </c>
      <c r="AC9" s="35">
        <v>675.87104285368571</v>
      </c>
      <c r="AD9" s="35">
        <v>306.81227650374967</v>
      </c>
      <c r="AE9" s="36">
        <v>2.1399999999999999E-2</v>
      </c>
      <c r="AF9" s="36">
        <v>0.90349999999999997</v>
      </c>
      <c r="AG9" s="36">
        <v>7.51E-2</v>
      </c>
      <c r="AH9" s="37">
        <v>6.1459213296904425</v>
      </c>
      <c r="AI9" s="37">
        <v>8.8669537554357465</v>
      </c>
      <c r="AJ9" s="37">
        <v>4.7231862007335694</v>
      </c>
      <c r="AL9" s="9" t="s">
        <v>29</v>
      </c>
      <c r="AM9" s="23">
        <v>2</v>
      </c>
      <c r="AN9" s="24" t="s">
        <v>41</v>
      </c>
      <c r="AO9" s="32">
        <v>2374.6527871571288</v>
      </c>
      <c r="AP9" s="33">
        <v>595.36784760253158</v>
      </c>
      <c r="AQ9" s="33">
        <v>9377.672347729158</v>
      </c>
      <c r="AR9" s="34">
        <v>11752.325134886391</v>
      </c>
      <c r="AS9" s="35">
        <v>605.59700360245301</v>
      </c>
      <c r="AT9" s="35">
        <v>251.50656759873891</v>
      </c>
      <c r="AU9" s="36">
        <v>2.3599999999999999E-2</v>
      </c>
      <c r="AV9" s="36">
        <v>0.90349999999999997</v>
      </c>
      <c r="AW9" s="36">
        <v>7.2900000000000006E-2</v>
      </c>
      <c r="AX9" s="37">
        <v>6.8255458106654139</v>
      </c>
      <c r="AY9" s="37">
        <v>9.5356688688319906</v>
      </c>
      <c r="AZ9" s="37">
        <v>4.9736286844579354</v>
      </c>
      <c r="BB9" s="9" t="s">
        <v>29</v>
      </c>
      <c r="BC9" s="23">
        <v>2</v>
      </c>
      <c r="BD9" s="24" t="s">
        <v>41</v>
      </c>
      <c r="BE9" s="32">
        <v>2456.6748730608115</v>
      </c>
      <c r="BF9" s="33">
        <v>343.53688574147304</v>
      </c>
      <c r="BG9" s="33">
        <v>5789.1394554905637</v>
      </c>
      <c r="BH9" s="34">
        <v>8245.814328551276</v>
      </c>
      <c r="BI9" s="35">
        <v>123.8081430470351</v>
      </c>
      <c r="BJ9" s="35">
        <v>2.1194191991453408</v>
      </c>
      <c r="BK9" s="36">
        <v>3.8E-3</v>
      </c>
      <c r="BL9" s="36">
        <v>0.98799999999999999</v>
      </c>
      <c r="BM9" s="36">
        <v>8.2000000000000007E-3</v>
      </c>
      <c r="BN9" s="37">
        <v>13.330263606905286</v>
      </c>
      <c r="BO9" s="37">
        <v>9.3734364567045709</v>
      </c>
      <c r="BP9" s="37">
        <v>5.1436264114706791</v>
      </c>
      <c r="BR9" s="9" t="s">
        <v>29</v>
      </c>
      <c r="BS9" s="23">
        <v>2</v>
      </c>
      <c r="BT9" s="24" t="s">
        <v>41</v>
      </c>
      <c r="BU9" s="32">
        <v>2456.5468603638601</v>
      </c>
      <c r="BV9" s="33">
        <v>320.75851417414287</v>
      </c>
      <c r="BW9" s="33">
        <v>5333.2951190186504</v>
      </c>
      <c r="BX9" s="34">
        <v>7789.8419793823969</v>
      </c>
      <c r="BY9" s="35">
        <v>63.401657333618509</v>
      </c>
      <c r="BZ9" s="35">
        <v>0.54618606169697159</v>
      </c>
      <c r="CA9" s="36">
        <v>3.8999999999999998E-3</v>
      </c>
      <c r="CB9" s="36">
        <v>0.98799999999999999</v>
      </c>
      <c r="CC9" s="36">
        <v>8.0999999999999996E-3</v>
      </c>
      <c r="CD9" s="37">
        <v>15.402569668713488</v>
      </c>
      <c r="CE9" s="37">
        <v>9.5736717233737689</v>
      </c>
      <c r="CF9" s="37">
        <v>5.4488483202250197</v>
      </c>
      <c r="CH9" s="9"/>
      <c r="CI9" s="23"/>
      <c r="CJ9" s="24"/>
      <c r="CK9" s="32"/>
      <c r="CL9" s="33"/>
      <c r="CM9" s="33"/>
      <c r="CN9" s="34"/>
      <c r="CO9" s="35"/>
      <c r="CP9" s="35"/>
      <c r="CQ9" s="36"/>
      <c r="CR9" s="36"/>
      <c r="CS9" s="36"/>
      <c r="CT9" s="37"/>
      <c r="CU9" s="37"/>
      <c r="CV9" s="37"/>
      <c r="CX9" s="9" t="s">
        <v>29</v>
      </c>
      <c r="CY9" s="23">
        <v>2</v>
      </c>
      <c r="CZ9" s="24" t="s">
        <v>41</v>
      </c>
      <c r="DA9" s="32">
        <v>2447.6721144292005</v>
      </c>
      <c r="DB9" s="33">
        <v>251.95447831795863</v>
      </c>
      <c r="DC9" s="33">
        <v>4204.3213644406878</v>
      </c>
      <c r="DD9" s="34">
        <v>6651.9934788698492</v>
      </c>
      <c r="DE9" s="35">
        <v>-109.03154120945156</v>
      </c>
      <c r="DF9" s="35">
        <v>-0.311381073262055</v>
      </c>
      <c r="DG9" s="36">
        <v>2.8E-3</v>
      </c>
      <c r="DH9" s="36">
        <v>0.99350000000000005</v>
      </c>
      <c r="DI9" s="36">
        <v>3.7000000000000002E-3</v>
      </c>
      <c r="DJ9" s="37">
        <v>15.74166824315456</v>
      </c>
      <c r="DK9" s="37">
        <v>16.190973813599566</v>
      </c>
      <c r="DL9" s="37">
        <v>5.8368821735682594</v>
      </c>
    </row>
    <row r="10" spans="1:116" x14ac:dyDescent="0.25">
      <c r="A10" s="2">
        <v>3</v>
      </c>
      <c r="B10" s="3">
        <v>0.95</v>
      </c>
      <c r="C10" s="61">
        <f t="shared" si="2"/>
        <v>497.98510804147497</v>
      </c>
      <c r="D10" s="58">
        <f t="shared" si="3"/>
        <v>3.7999999999999999E-2</v>
      </c>
      <c r="E10" s="58">
        <f t="shared" si="0"/>
        <v>0.79669999999999996</v>
      </c>
      <c r="F10" s="58">
        <f t="shared" si="0"/>
        <v>0.1653</v>
      </c>
      <c r="G10" s="68">
        <f t="shared" si="4"/>
        <v>6.0956540973263689</v>
      </c>
      <c r="H10" s="68">
        <f t="shared" si="4"/>
        <v>8.9256614053705956</v>
      </c>
      <c r="J10" s="2">
        <v>3</v>
      </c>
      <c r="K10" s="3">
        <v>0.95</v>
      </c>
      <c r="L10" s="61">
        <f>AS10</f>
        <v>428.32566293127252</v>
      </c>
      <c r="M10" s="58">
        <f>AU10</f>
        <v>4.4900000000000002E-2</v>
      </c>
      <c r="N10" s="58">
        <f t="shared" si="1"/>
        <v>0.79669999999999996</v>
      </c>
      <c r="O10" s="58">
        <f t="shared" si="1"/>
        <v>0.15840000000000001</v>
      </c>
      <c r="P10" s="68">
        <f t="shared" si="7"/>
        <v>6.7787284968538497</v>
      </c>
      <c r="Q10" s="68">
        <f t="shared" si="7"/>
        <v>9.5781410776463982</v>
      </c>
      <c r="R10" s="64">
        <f t="shared" si="5"/>
        <v>-0.13988258681904364</v>
      </c>
      <c r="S10" s="64">
        <f t="shared" si="5"/>
        <v>0.18157894736842115</v>
      </c>
      <c r="T10" s="64">
        <f t="shared" si="6"/>
        <v>0.11205924559057344</v>
      </c>
      <c r="U10" s="64">
        <f t="shared" si="6"/>
        <v>7.3101548741609637E-2</v>
      </c>
      <c r="V10" s="9" t="s">
        <v>29</v>
      </c>
      <c r="W10" s="23">
        <v>3</v>
      </c>
      <c r="X10" s="24" t="s">
        <v>42</v>
      </c>
      <c r="Y10" s="32">
        <v>2417.4075980577609</v>
      </c>
      <c r="Z10" s="33">
        <v>644.53314446425145</v>
      </c>
      <c r="AA10" s="33">
        <v>10398.901400297027</v>
      </c>
      <c r="AB10" s="34">
        <v>12816.308998354823</v>
      </c>
      <c r="AC10" s="35">
        <v>497.98510804147497</v>
      </c>
      <c r="AD10" s="35">
        <v>377.94756471831897</v>
      </c>
      <c r="AE10" s="36">
        <v>3.7999999999999999E-2</v>
      </c>
      <c r="AF10" s="36">
        <v>0.79669999999999996</v>
      </c>
      <c r="AG10" s="36">
        <v>0.1653</v>
      </c>
      <c r="AH10" s="37">
        <v>6.0956540973263689</v>
      </c>
      <c r="AI10" s="37">
        <v>8.9256614053705956</v>
      </c>
      <c r="AJ10" s="37">
        <v>6.8516845946668195</v>
      </c>
      <c r="AL10" s="9" t="s">
        <v>29</v>
      </c>
      <c r="AM10" s="23">
        <v>3</v>
      </c>
      <c r="AN10" s="24" t="s">
        <v>42</v>
      </c>
      <c r="AO10" s="32">
        <v>2417.507054658281</v>
      </c>
      <c r="AP10" s="33">
        <v>588.84358464438333</v>
      </c>
      <c r="AQ10" s="33">
        <v>9277.0878563537426</v>
      </c>
      <c r="AR10" s="34">
        <v>11694.594911012162</v>
      </c>
      <c r="AS10" s="35">
        <v>428.32566293127252</v>
      </c>
      <c r="AT10" s="35">
        <v>309.23679147296752</v>
      </c>
      <c r="AU10" s="36">
        <v>4.4900000000000002E-2</v>
      </c>
      <c r="AV10" s="36">
        <v>0.79669999999999996</v>
      </c>
      <c r="AW10" s="36">
        <v>0.15840000000000001</v>
      </c>
      <c r="AX10" s="37">
        <v>6.7787284968538497</v>
      </c>
      <c r="AY10" s="37">
        <v>9.5781410776463982</v>
      </c>
      <c r="AZ10" s="37">
        <v>7.471831413448224</v>
      </c>
      <c r="BB10" s="9" t="s">
        <v>29</v>
      </c>
      <c r="BC10" s="23">
        <v>3</v>
      </c>
      <c r="BD10" s="24" t="s">
        <v>42</v>
      </c>
      <c r="BE10" s="32">
        <v>2459.3823307577959</v>
      </c>
      <c r="BF10" s="33">
        <v>343.40539999348812</v>
      </c>
      <c r="BG10" s="33">
        <v>5786.8665685776714</v>
      </c>
      <c r="BH10" s="34">
        <v>8246.2488993353654</v>
      </c>
      <c r="BI10" s="35">
        <v>45.104750496761199</v>
      </c>
      <c r="BJ10" s="35">
        <v>1.6848484150559671</v>
      </c>
      <c r="BK10" s="36">
        <v>7.7999999999999996E-3</v>
      </c>
      <c r="BL10" s="36">
        <v>0.97919999999999996</v>
      </c>
      <c r="BM10" s="36">
        <v>1.2999999999999999E-2</v>
      </c>
      <c r="BN10" s="37">
        <v>14.532625110897701</v>
      </c>
      <c r="BO10" s="37">
        <v>11.908266195289647</v>
      </c>
      <c r="BP10" s="37">
        <v>9.7760801953729519</v>
      </c>
      <c r="BR10" s="9" t="s">
        <v>29</v>
      </c>
      <c r="BS10" s="23">
        <v>3</v>
      </c>
      <c r="BT10" s="24" t="s">
        <v>42</v>
      </c>
      <c r="BU10" s="32">
        <v>2459.2331573563133</v>
      </c>
      <c r="BV10" s="33">
        <v>320.69125701372622</v>
      </c>
      <c r="BW10" s="33">
        <v>5331.5991212981589</v>
      </c>
      <c r="BX10" s="34">
        <v>7790.8322786543504</v>
      </c>
      <c r="BY10" s="35">
        <v>-14.380671091944548</v>
      </c>
      <c r="BZ10" s="35">
        <v>-0.44411321025654615</v>
      </c>
      <c r="CA10" s="36">
        <v>8.6999999999999994E-3</v>
      </c>
      <c r="CB10" s="36">
        <v>0.97919999999999996</v>
      </c>
      <c r="CC10" s="36">
        <v>1.21E-2</v>
      </c>
      <c r="CD10" s="37">
        <v>18.0124404012765</v>
      </c>
      <c r="CE10" s="37">
        <v>12.728522565783749</v>
      </c>
      <c r="CF10" s="37">
        <v>10.865655979119461</v>
      </c>
      <c r="CH10" s="9"/>
      <c r="CI10" s="23"/>
      <c r="CJ10" s="24"/>
      <c r="CK10" s="32"/>
      <c r="CL10" s="33"/>
      <c r="CM10" s="33"/>
      <c r="CN10" s="34"/>
      <c r="CO10" s="35"/>
      <c r="CP10" s="35"/>
      <c r="CQ10" s="36"/>
      <c r="CR10" s="36"/>
      <c r="CS10" s="36"/>
      <c r="CT10" s="37"/>
      <c r="CU10" s="37"/>
      <c r="CV10" s="37"/>
      <c r="CX10" s="9" t="s">
        <v>29</v>
      </c>
      <c r="CY10" s="23">
        <v>3</v>
      </c>
      <c r="CZ10" s="24" t="s">
        <v>42</v>
      </c>
      <c r="DA10" s="32">
        <v>2449.2325967000511</v>
      </c>
      <c r="DB10" s="33">
        <v>251.8798957134259</v>
      </c>
      <c r="DC10" s="33">
        <v>4203.0262855696228</v>
      </c>
      <c r="DD10" s="34">
        <v>6652.2588822696325</v>
      </c>
      <c r="DE10" s="35">
        <v>-82.674239727873712</v>
      </c>
      <c r="DF10" s="35">
        <v>-0.5767844730453362</v>
      </c>
      <c r="DG10" s="36">
        <v>5.7999999999999996E-3</v>
      </c>
      <c r="DH10" s="36">
        <v>0.98850000000000005</v>
      </c>
      <c r="DI10" s="36">
        <v>5.7000000000000002E-3</v>
      </c>
      <c r="DJ10" s="37">
        <v>16.705807048643933</v>
      </c>
      <c r="DK10" s="37">
        <v>15.823394971479638</v>
      </c>
      <c r="DL10" s="37">
        <v>11.272265464131843</v>
      </c>
    </row>
    <row r="11" spans="1:116" x14ac:dyDescent="0.25">
      <c r="A11" s="2">
        <v>4</v>
      </c>
      <c r="B11" s="3">
        <v>0.98</v>
      </c>
      <c r="C11" s="61">
        <f t="shared" si="2"/>
        <v>421.85971803206763</v>
      </c>
      <c r="D11" s="58">
        <f t="shared" si="3"/>
        <v>8.0100000000000005E-2</v>
      </c>
      <c r="E11" s="58">
        <f t="shared" si="0"/>
        <v>0.65739999999999998</v>
      </c>
      <c r="F11" s="58">
        <f t="shared" si="0"/>
        <v>0.26250000000000001</v>
      </c>
      <c r="G11" s="68">
        <f t="shared" si="4"/>
        <v>6.3346293849496016</v>
      </c>
      <c r="H11" s="68">
        <f t="shared" si="4"/>
        <v>10.716933510657435</v>
      </c>
      <c r="J11" s="2">
        <v>4</v>
      </c>
      <c r="K11" s="3">
        <v>0.98</v>
      </c>
      <c r="L11" s="61">
        <f>AS11</f>
        <v>351.2573611998962</v>
      </c>
      <c r="M11" s="58">
        <f>AU11</f>
        <v>9.7100000000000006E-2</v>
      </c>
      <c r="N11" s="58">
        <f t="shared" si="1"/>
        <v>0.65739999999999998</v>
      </c>
      <c r="O11" s="58">
        <f t="shared" si="1"/>
        <v>0.2455</v>
      </c>
      <c r="P11" s="68">
        <f t="shared" si="7"/>
        <v>7.0347585989802122</v>
      </c>
      <c r="Q11" s="68">
        <f t="shared" si="7"/>
        <v>11.898255432951251</v>
      </c>
      <c r="R11" s="64">
        <f t="shared" si="5"/>
        <v>-0.16735979714186555</v>
      </c>
      <c r="S11" s="64">
        <f t="shared" si="5"/>
        <v>0.21223470661672908</v>
      </c>
      <c r="T11" s="64">
        <f t="shared" si="6"/>
        <v>0.11052410038289569</v>
      </c>
      <c r="U11" s="64">
        <f t="shared" si="6"/>
        <v>0.11022947199579541</v>
      </c>
      <c r="V11" s="19" t="s">
        <v>29</v>
      </c>
      <c r="W11" s="38">
        <v>4</v>
      </c>
      <c r="X11" s="39" t="s">
        <v>43</v>
      </c>
      <c r="Y11" s="40">
        <v>2462.6780988138653</v>
      </c>
      <c r="Z11" s="41">
        <v>638.8891138724465</v>
      </c>
      <c r="AA11" s="41">
        <v>10309.358732782815</v>
      </c>
      <c r="AB11" s="42">
        <v>12772.03683159673</v>
      </c>
      <c r="AC11" s="43">
        <v>421.85971803206763</v>
      </c>
      <c r="AD11" s="35">
        <v>422.21973147641256</v>
      </c>
      <c r="AE11" s="44">
        <v>8.0100000000000005E-2</v>
      </c>
      <c r="AF11" s="44">
        <v>0.65739999999999998</v>
      </c>
      <c r="AG11" s="44">
        <v>0.26250000000000001</v>
      </c>
      <c r="AH11" s="45">
        <v>6.3346293849496016</v>
      </c>
      <c r="AI11" s="45">
        <v>10.716933510657435</v>
      </c>
      <c r="AJ11" s="45">
        <v>8.7054301706484694</v>
      </c>
      <c r="AL11" s="19" t="s">
        <v>29</v>
      </c>
      <c r="AM11" s="38">
        <v>4</v>
      </c>
      <c r="AN11" s="39" t="s">
        <v>43</v>
      </c>
      <c r="AO11" s="40">
        <v>2462.4527830198667</v>
      </c>
      <c r="AP11" s="41">
        <v>583.75846540975306</v>
      </c>
      <c r="AQ11" s="41">
        <v>9198.1249417788385</v>
      </c>
      <c r="AR11" s="42">
        <v>11660.577724798828</v>
      </c>
      <c r="AS11" s="43">
        <v>351.2573611998962</v>
      </c>
      <c r="AT11" s="35">
        <v>343.25397768630137</v>
      </c>
      <c r="AU11" s="44">
        <v>9.7100000000000006E-2</v>
      </c>
      <c r="AV11" s="44">
        <v>0.65739999999999998</v>
      </c>
      <c r="AW11" s="44">
        <v>0.2455</v>
      </c>
      <c r="AX11" s="45">
        <v>7.0347585989802122</v>
      </c>
      <c r="AY11" s="45">
        <v>11.898255432951251</v>
      </c>
      <c r="AZ11" s="45">
        <v>9.5845182406972533</v>
      </c>
      <c r="BB11" s="19" t="s">
        <v>29</v>
      </c>
      <c r="BC11" s="38">
        <v>4</v>
      </c>
      <c r="BD11" s="39" t="s">
        <v>43</v>
      </c>
      <c r="BE11" s="40">
        <v>2462.3150762360328</v>
      </c>
      <c r="BF11" s="41">
        <v>343.39613573653918</v>
      </c>
      <c r="BG11" s="41">
        <v>5786.1698152566933</v>
      </c>
      <c r="BH11" s="42">
        <v>8248.484891492617</v>
      </c>
      <c r="BI11" s="43">
        <v>-55.462108842845701</v>
      </c>
      <c r="BJ11" s="35">
        <v>-0.55114374219556339</v>
      </c>
      <c r="BK11" s="44">
        <v>1.26E-2</v>
      </c>
      <c r="BL11" s="44">
        <v>0.97660000000000002</v>
      </c>
      <c r="BM11" s="44">
        <v>1.0800000000000001E-2</v>
      </c>
      <c r="BN11" s="45">
        <v>18.015895979778755</v>
      </c>
      <c r="BO11" s="45">
        <v>18.110609837036463</v>
      </c>
      <c r="BP11" s="45">
        <v>14.318450619724088</v>
      </c>
      <c r="BR11" s="19" t="s">
        <v>29</v>
      </c>
      <c r="BS11" s="38">
        <v>4</v>
      </c>
      <c r="BT11" s="39" t="s">
        <v>43</v>
      </c>
      <c r="BU11" s="40">
        <v>2462.2677281175611</v>
      </c>
      <c r="BV11" s="41">
        <v>320.63336531840207</v>
      </c>
      <c r="BW11" s="41">
        <v>5330.3301934523361</v>
      </c>
      <c r="BX11" s="42">
        <v>7792.5979215697807</v>
      </c>
      <c r="BY11" s="43">
        <v>-88.237644193917163</v>
      </c>
      <c r="BZ11" s="35">
        <v>-2.2097561256869085</v>
      </c>
      <c r="CA11" s="44">
        <v>1.4200000000000001E-2</v>
      </c>
      <c r="CB11" s="44">
        <v>0.97660000000000002</v>
      </c>
      <c r="CC11" s="44">
        <v>9.1999999999999998E-3</v>
      </c>
      <c r="CD11" s="45">
        <v>20.898076903705107</v>
      </c>
      <c r="CE11" s="45">
        <v>19.321835930284063</v>
      </c>
      <c r="CF11" s="45">
        <v>15.742697840859261</v>
      </c>
      <c r="CH11" s="19"/>
      <c r="CI11" s="38"/>
      <c r="CJ11" s="39"/>
      <c r="CK11" s="40"/>
      <c r="CL11" s="41"/>
      <c r="CM11" s="41"/>
      <c r="CN11" s="42"/>
      <c r="CO11" s="43"/>
      <c r="CP11" s="35"/>
      <c r="CQ11" s="44"/>
      <c r="CR11" s="44"/>
      <c r="CS11" s="44"/>
      <c r="CT11" s="45"/>
      <c r="CU11" s="45"/>
      <c r="CV11" s="45"/>
      <c r="CX11" s="19" t="s">
        <v>29</v>
      </c>
      <c r="CY11" s="38">
        <v>4</v>
      </c>
      <c r="CZ11" s="39" t="s">
        <v>43</v>
      </c>
      <c r="DA11" s="40">
        <v>2451.0120403796664</v>
      </c>
      <c r="DB11" s="41">
        <v>251.83688622586061</v>
      </c>
      <c r="DC11" s="41">
        <v>4202.2302958902446</v>
      </c>
      <c r="DD11" s="42">
        <v>6653.2423362698673</v>
      </c>
      <c r="DE11" s="43">
        <v>-143.99587940283419</v>
      </c>
      <c r="DF11" s="35">
        <v>-1.5602384732801511</v>
      </c>
      <c r="DG11" s="44">
        <v>8.3000000000000001E-3</v>
      </c>
      <c r="DH11" s="44">
        <v>0.98670000000000002</v>
      </c>
      <c r="DI11" s="44">
        <v>5.0000000000000001E-3</v>
      </c>
      <c r="DJ11" s="45">
        <v>19.096322517158072</v>
      </c>
      <c r="DK11" s="45">
        <v>23.675944977136709</v>
      </c>
      <c r="DL11" s="45">
        <v>16.166064464127455</v>
      </c>
    </row>
    <row r="12" spans="1:11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 t="s">
        <v>5</v>
      </c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  <c r="AL12" s="9" t="s">
        <v>31</v>
      </c>
      <c r="AM12" s="23">
        <v>0</v>
      </c>
      <c r="AN12" s="24" t="s">
        <v>44</v>
      </c>
      <c r="AO12" s="32">
        <v>1514.9229693380448</v>
      </c>
      <c r="AP12" s="33">
        <v>722.90406384694529</v>
      </c>
      <c r="AQ12" s="33">
        <v>11336.152883571362</v>
      </c>
      <c r="AR12" s="34">
        <v>12851.075852909416</v>
      </c>
      <c r="AS12" s="28" t="s">
        <v>30</v>
      </c>
      <c r="AT12" s="28" t="s">
        <v>30</v>
      </c>
      <c r="AU12" s="29" t="s">
        <v>30</v>
      </c>
      <c r="AV12" s="30">
        <v>1</v>
      </c>
      <c r="AW12" s="29" t="s">
        <v>30</v>
      </c>
      <c r="AX12" s="37"/>
      <c r="AY12" s="37"/>
      <c r="AZ12" s="37"/>
      <c r="BB12" s="9" t="s">
        <v>31</v>
      </c>
      <c r="BC12" s="23">
        <v>0</v>
      </c>
      <c r="BD12" s="24" t="s">
        <v>44</v>
      </c>
      <c r="BE12" s="32">
        <v>1814.3133287446831</v>
      </c>
      <c r="BF12" s="33">
        <v>456.33377714616051</v>
      </c>
      <c r="BG12" s="33">
        <v>7165.1773931300986</v>
      </c>
      <c r="BH12" s="34">
        <v>8979.4907218748249</v>
      </c>
      <c r="BI12" s="28" t="s">
        <v>30</v>
      </c>
      <c r="BJ12" s="28" t="s">
        <v>30</v>
      </c>
      <c r="BK12" s="29" t="s">
        <v>30</v>
      </c>
      <c r="BL12" s="30">
        <v>1</v>
      </c>
      <c r="BM12" s="29" t="s">
        <v>30</v>
      </c>
      <c r="BN12" s="37"/>
      <c r="BO12" s="37"/>
      <c r="BP12" s="37"/>
      <c r="BR12" s="9" t="s">
        <v>31</v>
      </c>
      <c r="BS12" s="23">
        <v>0</v>
      </c>
      <c r="BT12" s="24" t="s">
        <v>44</v>
      </c>
      <c r="BU12" s="32">
        <v>1814.3133287446831</v>
      </c>
      <c r="BV12" s="33">
        <v>422.09529084954795</v>
      </c>
      <c r="BW12" s="33">
        <v>6700.7364986852999</v>
      </c>
      <c r="BX12" s="34">
        <v>8515.0498274300517</v>
      </c>
      <c r="BY12" s="28" t="s">
        <v>30</v>
      </c>
      <c r="BZ12" s="28" t="s">
        <v>30</v>
      </c>
      <c r="CA12" s="29" t="s">
        <v>30</v>
      </c>
      <c r="CB12" s="30">
        <v>1</v>
      </c>
      <c r="CC12" s="29" t="s">
        <v>30</v>
      </c>
      <c r="CD12" s="37"/>
      <c r="CE12" s="37"/>
      <c r="CF12" s="37"/>
      <c r="CH12" s="9"/>
      <c r="CI12" s="23"/>
      <c r="CJ12" s="24"/>
      <c r="CK12" s="32"/>
      <c r="CL12" s="33"/>
      <c r="CM12" s="33"/>
      <c r="CN12" s="34"/>
      <c r="CO12" s="28"/>
      <c r="CP12" s="28"/>
      <c r="CQ12" s="29"/>
      <c r="CR12" s="30"/>
      <c r="CS12" s="29"/>
      <c r="CT12" s="37"/>
      <c r="CU12" s="37"/>
      <c r="CV12" s="37"/>
      <c r="CX12" s="9" t="s">
        <v>31</v>
      </c>
      <c r="CY12" s="23">
        <v>0</v>
      </c>
      <c r="CZ12" s="24" t="s">
        <v>44</v>
      </c>
      <c r="DA12" s="32">
        <v>1814.3133287446831</v>
      </c>
      <c r="DB12" s="33">
        <v>417.28546592634757</v>
      </c>
      <c r="DC12" s="33">
        <v>6642.0443963479602</v>
      </c>
      <c r="DD12" s="34">
        <v>8456.3577250927265</v>
      </c>
      <c r="DE12" s="28" t="s">
        <v>30</v>
      </c>
      <c r="DF12" s="28" t="s">
        <v>30</v>
      </c>
      <c r="DG12" s="29" t="s">
        <v>30</v>
      </c>
      <c r="DH12" s="30">
        <v>1</v>
      </c>
      <c r="DI12" s="29" t="s">
        <v>30</v>
      </c>
      <c r="DJ12" s="37"/>
      <c r="DK12" s="37"/>
      <c r="DL12" s="37"/>
    </row>
    <row r="13" spans="1:116" x14ac:dyDescent="0.25">
      <c r="A13" s="2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F17" si="8">AF22</f>
        <v>1</v>
      </c>
      <c r="F13" s="58" t="str">
        <f t="shared" si="8"/>
        <v>NA</v>
      </c>
      <c r="G13" s="68" t="s">
        <v>30</v>
      </c>
      <c r="H13" s="68" t="s">
        <v>30</v>
      </c>
      <c r="J13" s="2">
        <v>0</v>
      </c>
      <c r="K13" s="3">
        <v>0.8</v>
      </c>
      <c r="L13" s="61" t="str">
        <f>AS22</f>
        <v>NA</v>
      </c>
      <c r="M13" s="58" t="str">
        <f>AU22</f>
        <v>NA</v>
      </c>
      <c r="N13" s="58">
        <f t="shared" ref="N13:O17" si="9">AV22</f>
        <v>1</v>
      </c>
      <c r="O13" s="58" t="str">
        <f t="shared" si="9"/>
        <v>NA</v>
      </c>
      <c r="P13" s="68" t="s">
        <v>30</v>
      </c>
      <c r="Q13" s="68" t="s">
        <v>30</v>
      </c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  <c r="AL13" s="9" t="s">
        <v>31</v>
      </c>
      <c r="AM13" s="23">
        <v>1</v>
      </c>
      <c r="AN13" s="24" t="s">
        <v>45</v>
      </c>
      <c r="AO13" s="32">
        <v>1666.832315733312</v>
      </c>
      <c r="AP13" s="33">
        <v>643.21308441712063</v>
      </c>
      <c r="AQ13" s="33">
        <v>10143.966966722968</v>
      </c>
      <c r="AR13" s="34">
        <v>11810.799282456241</v>
      </c>
      <c r="AS13" s="35">
        <v>955.288648620544</v>
      </c>
      <c r="AT13" s="35">
        <v>1040.2765704531757</v>
      </c>
      <c r="AU13" s="36">
        <v>9.64E-2</v>
      </c>
      <c r="AV13" s="36">
        <v>0.28649999999999998</v>
      </c>
      <c r="AW13" s="36">
        <v>0.61709999999999998</v>
      </c>
      <c r="AX13" s="37">
        <v>1.9062301339769272</v>
      </c>
      <c r="AY13" s="37">
        <v>6.1879966066116241</v>
      </c>
      <c r="AZ13" s="37">
        <v>1.2689598917584215</v>
      </c>
      <c r="BB13" s="9" t="s">
        <v>31</v>
      </c>
      <c r="BC13" s="23">
        <v>1</v>
      </c>
      <c r="BD13" s="24" t="s">
        <v>45</v>
      </c>
      <c r="BE13" s="32">
        <v>1972.2754536016373</v>
      </c>
      <c r="BF13" s="33">
        <v>405.18271558441336</v>
      </c>
      <c r="BG13" s="33">
        <v>6424.5739902843479</v>
      </c>
      <c r="BH13" s="34">
        <v>8396.8494438860544</v>
      </c>
      <c r="BI13" s="35">
        <v>582.52952560189942</v>
      </c>
      <c r="BJ13" s="35">
        <v>582.64127798877053</v>
      </c>
      <c r="BK13" s="36">
        <v>0.24199999999999999</v>
      </c>
      <c r="BL13" s="36">
        <v>0.1142</v>
      </c>
      <c r="BM13" s="36">
        <v>0.64380000000000004</v>
      </c>
      <c r="BN13" s="37">
        <v>3.0881494935597726</v>
      </c>
      <c r="BO13" s="37">
        <v>12.04698241095692</v>
      </c>
      <c r="BP13" s="37">
        <v>2.1471724405125432</v>
      </c>
      <c r="BR13" s="9" t="s">
        <v>31</v>
      </c>
      <c r="BS13" s="23">
        <v>1</v>
      </c>
      <c r="BT13" s="24" t="s">
        <v>45</v>
      </c>
      <c r="BU13" s="32">
        <v>1972.2754536016373</v>
      </c>
      <c r="BV13" s="33">
        <v>374.95904387350373</v>
      </c>
      <c r="BW13" s="33">
        <v>6011.8867455630252</v>
      </c>
      <c r="BX13" s="34">
        <v>7984.162199164748</v>
      </c>
      <c r="BY13" s="35">
        <v>530.77927654502867</v>
      </c>
      <c r="BZ13" s="35">
        <v>530.88762826530365</v>
      </c>
      <c r="CA13" s="36">
        <v>0.25890000000000002</v>
      </c>
      <c r="CB13" s="36">
        <v>0.1142</v>
      </c>
      <c r="CC13" s="36">
        <v>0.62690000000000001</v>
      </c>
      <c r="CD13" s="37">
        <v>3.3511816275325104</v>
      </c>
      <c r="CE13" s="37">
        <v>12.95292993441528</v>
      </c>
      <c r="CF13" s="37">
        <v>2.3453729734829318</v>
      </c>
      <c r="CH13" s="9"/>
      <c r="CI13" s="23"/>
      <c r="CJ13" s="24"/>
      <c r="CK13" s="32"/>
      <c r="CL13" s="33"/>
      <c r="CM13" s="33"/>
      <c r="CN13" s="34"/>
      <c r="CO13" s="35"/>
      <c r="CP13" s="35"/>
      <c r="CQ13" s="36"/>
      <c r="CR13" s="36"/>
      <c r="CS13" s="36"/>
      <c r="CT13" s="37"/>
      <c r="CU13" s="37"/>
      <c r="CV13" s="37"/>
      <c r="CX13" s="9" t="s">
        <v>31</v>
      </c>
      <c r="CY13" s="23">
        <v>1</v>
      </c>
      <c r="CZ13" s="24" t="s">
        <v>45</v>
      </c>
      <c r="DA13" s="32">
        <v>1972.2754536016373</v>
      </c>
      <c r="DB13" s="33">
        <v>370.75865155888209</v>
      </c>
      <c r="DC13" s="33">
        <v>5962.4735261801179</v>
      </c>
      <c r="DD13" s="34">
        <v>7934.7489797818362</v>
      </c>
      <c r="DE13" s="35">
        <v>523.57590672348647</v>
      </c>
      <c r="DF13" s="35">
        <v>521.6087453108903</v>
      </c>
      <c r="DG13" s="36">
        <v>0.32719999999999999</v>
      </c>
      <c r="DH13" s="36">
        <v>0.1142</v>
      </c>
      <c r="DI13" s="36">
        <v>0.55859999999999999</v>
      </c>
      <c r="DJ13" s="37">
        <v>3.3950771615133712</v>
      </c>
      <c r="DK13" s="37">
        <v>15.0223891286581</v>
      </c>
      <c r="DL13" s="37">
        <v>0</v>
      </c>
    </row>
    <row r="14" spans="1:116" x14ac:dyDescent="0.25">
      <c r="A14" s="2">
        <v>1</v>
      </c>
      <c r="B14" s="3">
        <v>0.9</v>
      </c>
      <c r="C14" s="61">
        <f t="shared" ref="C14:C17" si="10">AC23</f>
        <v>808.61059870871907</v>
      </c>
      <c r="D14" s="58">
        <f t="shared" ref="D14:D17" si="11">AE23</f>
        <v>3.0005661445555765E-2</v>
      </c>
      <c r="E14" s="58">
        <f t="shared" si="8"/>
        <v>0.91583317607095682</v>
      </c>
      <c r="F14" s="58">
        <f t="shared" si="8"/>
        <v>5.416116248348745E-2</v>
      </c>
      <c r="G14" s="68">
        <f>AH23</f>
        <v>6.8802575477446855</v>
      </c>
      <c r="H14" s="68">
        <f>AI23</f>
        <v>13.534419841304501</v>
      </c>
      <c r="J14" s="2">
        <v>1</v>
      </c>
      <c r="K14" s="3">
        <v>0.9</v>
      </c>
      <c r="L14" s="61">
        <f>AS23</f>
        <v>634.21741641011249</v>
      </c>
      <c r="M14" s="58">
        <f>AU23</f>
        <v>3.4534817890167956E-2</v>
      </c>
      <c r="N14" s="58">
        <f t="shared" si="9"/>
        <v>0.91583317607095682</v>
      </c>
      <c r="O14" s="58">
        <f t="shared" si="9"/>
        <v>4.9632006038875257E-2</v>
      </c>
      <c r="P14" s="68">
        <f>AX23</f>
        <v>7.8488097803262109</v>
      </c>
      <c r="Q14" s="68">
        <f>AY23</f>
        <v>15.652046723642595</v>
      </c>
      <c r="R14" s="64">
        <f t="shared" ref="R14:S17" si="12">(L14-C14)/C14</f>
        <v>-0.21567016630390123</v>
      </c>
      <c r="S14" s="64">
        <f t="shared" si="12"/>
        <v>0.15094339622641506</v>
      </c>
      <c r="T14" s="64">
        <f t="shared" ref="T14:U17" si="13">(P14-G14)/G14</f>
        <v>0.14077267106069483</v>
      </c>
      <c r="U14" s="64">
        <f t="shared" si="13"/>
        <v>0.15646233138678728</v>
      </c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  <c r="AL14" s="9" t="s">
        <v>31</v>
      </c>
      <c r="AM14" s="23">
        <v>2</v>
      </c>
      <c r="AN14" s="24" t="s">
        <v>46</v>
      </c>
      <c r="AO14" s="32">
        <v>1799.8953216860536</v>
      </c>
      <c r="AP14" s="33">
        <v>626.20114326463806</v>
      </c>
      <c r="AQ14" s="33">
        <v>9883.5456038201428</v>
      </c>
      <c r="AR14" s="34">
        <v>11683.440925506149</v>
      </c>
      <c r="AS14" s="35">
        <v>921.47185067847283</v>
      </c>
      <c r="AT14" s="35">
        <v>1167.6349274032673</v>
      </c>
      <c r="AU14" s="36">
        <v>0.16</v>
      </c>
      <c r="AV14" s="36">
        <v>0.1522</v>
      </c>
      <c r="AW14" s="36">
        <v>0.68779999999999997</v>
      </c>
      <c r="AX14" s="37">
        <v>2.9468846507635611</v>
      </c>
      <c r="AY14" s="37">
        <v>9.5358077909834726</v>
      </c>
      <c r="AZ14" s="37">
        <v>3.8211760480880113</v>
      </c>
      <c r="BB14" s="9" t="s">
        <v>31</v>
      </c>
      <c r="BC14" s="23">
        <v>2</v>
      </c>
      <c r="BD14" s="24" t="s">
        <v>46</v>
      </c>
      <c r="BE14" s="32">
        <v>2110.5197330446308</v>
      </c>
      <c r="BF14" s="33">
        <v>395.62167773476057</v>
      </c>
      <c r="BG14" s="33">
        <v>6279.1434024149457</v>
      </c>
      <c r="BH14" s="34">
        <v>8389.6631354593865</v>
      </c>
      <c r="BI14" s="35">
        <v>535.47452345449085</v>
      </c>
      <c r="BJ14" s="35">
        <v>589.82758641543842</v>
      </c>
      <c r="BK14" s="36">
        <v>0.32150000000000001</v>
      </c>
      <c r="BL14" s="36">
        <v>2.3199999999999998E-2</v>
      </c>
      <c r="BM14" s="36">
        <v>0.65529999999999999</v>
      </c>
      <c r="BN14" s="37">
        <v>4.8788694044786878</v>
      </c>
      <c r="BO14" s="37">
        <v>16.837126905241337</v>
      </c>
      <c r="BP14" s="37">
        <v>4.3608397309391904</v>
      </c>
      <c r="BR14" s="9" t="s">
        <v>31</v>
      </c>
      <c r="BS14" s="23">
        <v>2</v>
      </c>
      <c r="BT14" s="24" t="s">
        <v>46</v>
      </c>
      <c r="BU14" s="32">
        <v>2110.5197330446308</v>
      </c>
      <c r="BV14" s="33">
        <v>366.13274506148485</v>
      </c>
      <c r="BW14" s="33">
        <v>5875.6607739628707</v>
      </c>
      <c r="BX14" s="34">
        <v>7986.1805070073287</v>
      </c>
      <c r="BY14" s="35">
        <v>479.32997189843007</v>
      </c>
      <c r="BZ14" s="35">
        <v>528.86932042272292</v>
      </c>
      <c r="CA14" s="36">
        <v>0.34289999999999998</v>
      </c>
      <c r="CB14" s="36">
        <v>2.3199999999999998E-2</v>
      </c>
      <c r="CC14" s="36">
        <v>0.63390000000000002</v>
      </c>
      <c r="CD14" s="37">
        <v>5.2929401285945259</v>
      </c>
      <c r="CE14" s="37">
        <v>17.72793131633254</v>
      </c>
      <c r="CF14" s="37">
        <v>4.7290932876316498</v>
      </c>
      <c r="CH14" s="9"/>
      <c r="CI14" s="23"/>
      <c r="CJ14" s="24"/>
      <c r="CK14" s="32"/>
      <c r="CL14" s="33"/>
      <c r="CM14" s="33"/>
      <c r="CN14" s="34"/>
      <c r="CO14" s="35"/>
      <c r="CP14" s="35"/>
      <c r="CQ14" s="36"/>
      <c r="CR14" s="36"/>
      <c r="CS14" s="36"/>
      <c r="CT14" s="37"/>
      <c r="CU14" s="37"/>
      <c r="CV14" s="37"/>
      <c r="CX14" s="9" t="s">
        <v>31</v>
      </c>
      <c r="CY14" s="23">
        <v>2</v>
      </c>
      <c r="CZ14" s="24" t="s">
        <v>46</v>
      </c>
      <c r="DA14" s="32">
        <v>2110.5197330446308</v>
      </c>
      <c r="DB14" s="33">
        <v>362.24329849276671</v>
      </c>
      <c r="DC14" s="33">
        <v>5831.0194952604343</v>
      </c>
      <c r="DD14" s="34">
        <v>7941.539228304915</v>
      </c>
      <c r="DE14" s="35">
        <v>468.11636487614891</v>
      </c>
      <c r="DF14" s="35">
        <v>514.81849678781145</v>
      </c>
      <c r="DG14" s="36">
        <v>0.42099999999999999</v>
      </c>
      <c r="DH14" s="36">
        <v>2.3199999999999998E-2</v>
      </c>
      <c r="DI14" s="36">
        <v>0.55579999999999996</v>
      </c>
      <c r="DJ14" s="37">
        <v>5.38144513762796</v>
      </c>
      <c r="DK14" s="37">
        <v>20.306584798641381</v>
      </c>
      <c r="DL14" s="37">
        <v>6.8799433505633321</v>
      </c>
    </row>
    <row r="15" spans="1:116" x14ac:dyDescent="0.25">
      <c r="A15" s="2">
        <v>2</v>
      </c>
      <c r="B15" s="3">
        <v>0.92</v>
      </c>
      <c r="C15" s="61">
        <f t="shared" si="10"/>
        <v>716.144949398937</v>
      </c>
      <c r="D15" s="58">
        <f t="shared" si="11"/>
        <v>2.7741083223249668E-2</v>
      </c>
      <c r="E15" s="58">
        <f t="shared" si="8"/>
        <v>0.87507076806944706</v>
      </c>
      <c r="F15" s="58">
        <f t="shared" si="8"/>
        <v>9.718814870730326E-2</v>
      </c>
      <c r="G15" s="68">
        <f t="shared" ref="G15:H17" si="14">AH24</f>
        <v>6.2822793178748544</v>
      </c>
      <c r="H15" s="68">
        <f t="shared" si="14"/>
        <v>9.1313970841431154</v>
      </c>
      <c r="J15" s="2">
        <v>2</v>
      </c>
      <c r="K15" s="3">
        <v>0.92</v>
      </c>
      <c r="L15" s="61">
        <f>AS24</f>
        <v>587.60012111468768</v>
      </c>
      <c r="M15" s="58">
        <f>AU24</f>
        <v>3.2270239667861862E-2</v>
      </c>
      <c r="N15" s="58">
        <f t="shared" si="9"/>
        <v>0.87507076806944706</v>
      </c>
      <c r="O15" s="58">
        <f t="shared" si="9"/>
        <v>9.2658992262691073E-2</v>
      </c>
      <c r="P15" s="68">
        <f t="shared" ref="P15:Q17" si="15">AX24</f>
        <v>7.119170377548655</v>
      </c>
      <c r="Q15" s="68">
        <f t="shared" si="15"/>
        <v>10.308988761813588</v>
      </c>
      <c r="R15" s="64">
        <f t="shared" si="12"/>
        <v>-0.17949554540898102</v>
      </c>
      <c r="S15" s="64">
        <f t="shared" si="12"/>
        <v>0.16326530612244908</v>
      </c>
      <c r="T15" s="64">
        <f t="shared" si="13"/>
        <v>0.13321455754006509</v>
      </c>
      <c r="U15" s="64">
        <f t="shared" si="13"/>
        <v>0.12896073479439282</v>
      </c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  <c r="AL15" s="9" t="s">
        <v>31</v>
      </c>
      <c r="AM15" s="23">
        <v>3</v>
      </c>
      <c r="AN15" s="24" t="s">
        <v>47</v>
      </c>
      <c r="AO15" s="32">
        <v>1846.2823529634049</v>
      </c>
      <c r="AP15" s="33">
        <v>623.58734424981469</v>
      </c>
      <c r="AQ15" s="33">
        <v>9841.1674478846471</v>
      </c>
      <c r="AR15" s="34">
        <v>11687.449800848022</v>
      </c>
      <c r="AS15" s="35">
        <v>778.73301397026432</v>
      </c>
      <c r="AT15" s="35">
        <v>1163.6260520613941</v>
      </c>
      <c r="AU15" s="36">
        <v>0.27960000000000002</v>
      </c>
      <c r="AV15" s="46">
        <v>2E-3</v>
      </c>
      <c r="AW15" s="36">
        <v>0.71840000000000004</v>
      </c>
      <c r="AX15" s="37">
        <v>3.3363907403455317</v>
      </c>
      <c r="AY15" s="37">
        <v>11.218498110367838</v>
      </c>
      <c r="AZ15" s="37">
        <v>5.0637579502505083</v>
      </c>
      <c r="BB15" s="9" t="s">
        <v>31</v>
      </c>
      <c r="BC15" s="23">
        <v>3</v>
      </c>
      <c r="BD15" s="24" t="s">
        <v>47</v>
      </c>
      <c r="BE15" s="32">
        <v>2158.7205311817852</v>
      </c>
      <c r="BF15" s="33">
        <v>396.52127983872703</v>
      </c>
      <c r="BG15" s="33">
        <v>6289.5943790240854</v>
      </c>
      <c r="BH15" s="34">
        <v>8448.3149102057887</v>
      </c>
      <c r="BI15" s="35">
        <v>464.44644364533417</v>
      </c>
      <c r="BJ15" s="35">
        <v>531.17581166903619</v>
      </c>
      <c r="BK15" s="36">
        <v>0.39150000000000001</v>
      </c>
      <c r="BL15" s="46">
        <v>1E-4</v>
      </c>
      <c r="BM15" s="36">
        <v>0.60840000000000005</v>
      </c>
      <c r="BN15" s="37">
        <v>5.7581144065405745</v>
      </c>
      <c r="BO15" s="37">
        <v>21.187551827941256</v>
      </c>
      <c r="BP15" s="37">
        <v>5.022659493348864</v>
      </c>
      <c r="BR15" s="9" t="s">
        <v>31</v>
      </c>
      <c r="BS15" s="23">
        <v>3</v>
      </c>
      <c r="BT15" s="24" t="s">
        <v>47</v>
      </c>
      <c r="BU15" s="32">
        <v>2158.7205311817852</v>
      </c>
      <c r="BV15" s="33">
        <v>366.93346185840198</v>
      </c>
      <c r="BW15" s="33">
        <v>5881.8383827148064</v>
      </c>
      <c r="BX15" s="34">
        <v>8040.5589138965133</v>
      </c>
      <c r="BY15" s="35">
        <v>413.87315962706225</v>
      </c>
      <c r="BZ15" s="35">
        <v>474.49091353353833</v>
      </c>
      <c r="CA15" s="36">
        <v>0.4078</v>
      </c>
      <c r="CB15" s="46">
        <v>1E-4</v>
      </c>
      <c r="CC15" s="36">
        <v>0.59209999999999996</v>
      </c>
      <c r="CD15" s="37">
        <v>6.2435783717828315</v>
      </c>
      <c r="CE15" s="37">
        <v>22.387520402290576</v>
      </c>
      <c r="CF15" s="37">
        <v>5.4547357544092865</v>
      </c>
      <c r="CH15" s="9"/>
      <c r="CI15" s="23"/>
      <c r="CJ15" s="24"/>
      <c r="CK15" s="32"/>
      <c r="CL15" s="33"/>
      <c r="CM15" s="33"/>
      <c r="CN15" s="34"/>
      <c r="CO15" s="35"/>
      <c r="CP15" s="35"/>
      <c r="CQ15" s="36"/>
      <c r="CR15" s="46"/>
      <c r="CS15" s="36"/>
      <c r="CT15" s="37"/>
      <c r="CU15" s="37"/>
      <c r="CV15" s="37"/>
      <c r="CX15" s="9" t="s">
        <v>31</v>
      </c>
      <c r="CY15" s="23">
        <v>3</v>
      </c>
      <c r="CZ15" s="24" t="s">
        <v>47</v>
      </c>
      <c r="DA15" s="32">
        <v>2158.7205311817852</v>
      </c>
      <c r="DB15" s="33">
        <v>363.01320445116329</v>
      </c>
      <c r="DC15" s="33">
        <v>5837.0130342260099</v>
      </c>
      <c r="DD15" s="34">
        <v>7995.7335654077815</v>
      </c>
      <c r="DE15" s="35">
        <v>403.10508423879787</v>
      </c>
      <c r="DF15" s="35">
        <v>460.62415968494497</v>
      </c>
      <c r="DG15" s="36">
        <v>0.47870000000000001</v>
      </c>
      <c r="DH15" s="46">
        <v>1E-4</v>
      </c>
      <c r="DI15" s="36">
        <v>0.5212</v>
      </c>
      <c r="DJ15" s="37">
        <v>6.3459158154774995</v>
      </c>
      <c r="DK15" s="37">
        <v>23.970497510547833</v>
      </c>
      <c r="DL15" s="37">
        <v>6.3115127159993092</v>
      </c>
    </row>
    <row r="16" spans="1:116" x14ac:dyDescent="0.25">
      <c r="A16" s="2">
        <v>3</v>
      </c>
      <c r="B16" s="3">
        <v>0.95</v>
      </c>
      <c r="C16" s="61">
        <f t="shared" si="10"/>
        <v>542.26396086898387</v>
      </c>
      <c r="D16" s="58">
        <f t="shared" si="11"/>
        <v>4.4159275334968863E-2</v>
      </c>
      <c r="E16" s="58">
        <f t="shared" si="8"/>
        <v>0.7371202113606341</v>
      </c>
      <c r="F16" s="58">
        <f t="shared" si="8"/>
        <v>0.21872051330439707</v>
      </c>
      <c r="G16" s="68">
        <f t="shared" si="14"/>
        <v>6.132846825226574</v>
      </c>
      <c r="H16" s="68">
        <f t="shared" si="14"/>
        <v>8.5762364093624068</v>
      </c>
      <c r="J16" s="2">
        <v>3</v>
      </c>
      <c r="K16" s="3">
        <v>0.95</v>
      </c>
      <c r="L16" s="61">
        <f>AS25</f>
        <v>436.12951550169254</v>
      </c>
      <c r="M16" s="58">
        <f>AU25</f>
        <v>5.6048311002075864E-2</v>
      </c>
      <c r="N16" s="58">
        <f t="shared" si="9"/>
        <v>0.7371202113606341</v>
      </c>
      <c r="O16" s="58">
        <f t="shared" si="9"/>
        <v>0.20683147763729007</v>
      </c>
      <c r="P16" s="68">
        <f t="shared" si="15"/>
        <v>6.95593199221703</v>
      </c>
      <c r="Q16" s="68">
        <f t="shared" si="15"/>
        <v>9.5274895645266007</v>
      </c>
      <c r="R16" s="64">
        <f t="shared" si="12"/>
        <v>-0.19572468949846811</v>
      </c>
      <c r="S16" s="64">
        <f t="shared" si="12"/>
        <v>0.26923076923076922</v>
      </c>
      <c r="T16" s="64">
        <f t="shared" si="13"/>
        <v>0.13420931427878074</v>
      </c>
      <c r="U16" s="64">
        <f t="shared" si="13"/>
        <v>0.11091731964451688</v>
      </c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47" t="s">
        <v>48</v>
      </c>
      <c r="AM16" s="5"/>
      <c r="AN16" s="5"/>
      <c r="AO16" s="5"/>
      <c r="AP16" s="5" t="s">
        <v>32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47" t="s">
        <v>48</v>
      </c>
      <c r="BC16" s="5"/>
      <c r="BD16" s="5"/>
      <c r="BE16" s="5"/>
      <c r="BF16" s="5" t="s">
        <v>32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R16" s="47" t="s">
        <v>48</v>
      </c>
      <c r="BS16" s="5"/>
      <c r="BT16" s="5"/>
      <c r="BU16" s="5"/>
      <c r="BV16" s="5" t="s">
        <v>32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47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X16" s="47" t="s">
        <v>48</v>
      </c>
      <c r="CY16" s="5"/>
      <c r="CZ16" s="5"/>
      <c r="DA16" s="5"/>
      <c r="DB16" s="5" t="s">
        <v>32</v>
      </c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x14ac:dyDescent="0.25">
      <c r="A17" s="2">
        <v>4</v>
      </c>
      <c r="B17" s="3">
        <v>0.98</v>
      </c>
      <c r="C17" s="61">
        <f t="shared" si="10"/>
        <v>422.94565399561588</v>
      </c>
      <c r="D17" s="58">
        <f t="shared" si="11"/>
        <v>0.11247405170786941</v>
      </c>
      <c r="E17" s="58">
        <f t="shared" si="8"/>
        <v>0.49556520098131723</v>
      </c>
      <c r="F17" s="58">
        <f t="shared" si="8"/>
        <v>0.39196074731081337</v>
      </c>
      <c r="G17" s="68">
        <f t="shared" si="14"/>
        <v>6.3017500437676581</v>
      </c>
      <c r="H17" s="68">
        <f t="shared" si="14"/>
        <v>10.335027102171892</v>
      </c>
      <c r="J17" s="2">
        <v>4</v>
      </c>
      <c r="K17" s="3">
        <v>0.98</v>
      </c>
      <c r="L17" s="61">
        <f>AS26</f>
        <v>336.95038044042241</v>
      </c>
      <c r="M17" s="58">
        <f>AU26</f>
        <v>0.14229099830156633</v>
      </c>
      <c r="N17" s="58">
        <f t="shared" si="9"/>
        <v>0.49556520098131723</v>
      </c>
      <c r="O17" s="58">
        <f t="shared" si="9"/>
        <v>0.36214380071711644</v>
      </c>
      <c r="P17" s="68">
        <f t="shared" si="15"/>
        <v>7.1289546580070189</v>
      </c>
      <c r="Q17" s="68">
        <f t="shared" si="15"/>
        <v>11.9350535420835</v>
      </c>
      <c r="R17" s="64">
        <f t="shared" si="12"/>
        <v>-0.20332464169518308</v>
      </c>
      <c r="S17" s="64">
        <f t="shared" si="12"/>
        <v>0.2651006711409396</v>
      </c>
      <c r="T17" s="64">
        <f t="shared" si="13"/>
        <v>0.13126585607079963</v>
      </c>
      <c r="U17" s="64">
        <f t="shared" si="13"/>
        <v>0.15481589202367585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 t="s">
        <v>66</v>
      </c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  <c r="AL18" s="4" t="s">
        <v>33</v>
      </c>
      <c r="AM18" s="5"/>
      <c r="AN18" s="5"/>
      <c r="AO18" s="5"/>
      <c r="AP18" s="5"/>
      <c r="AQ18" s="5"/>
      <c r="AR18" s="5"/>
      <c r="AS18" s="5"/>
      <c r="AT18" s="5"/>
      <c r="AU18" s="6" t="s">
        <v>6</v>
      </c>
      <c r="AV18" s="5"/>
      <c r="AW18" s="5"/>
      <c r="AX18" s="5"/>
      <c r="AY18" s="48"/>
      <c r="AZ18" s="5"/>
      <c r="BB18" s="4" t="s">
        <v>33</v>
      </c>
      <c r="BC18" s="5"/>
      <c r="BD18" s="5"/>
      <c r="BE18" s="5"/>
      <c r="BF18" s="5"/>
      <c r="BG18" s="5"/>
      <c r="BH18" s="5"/>
      <c r="BI18" s="5"/>
      <c r="BJ18" s="5"/>
      <c r="BK18" s="6" t="s">
        <v>6</v>
      </c>
      <c r="BL18" s="5"/>
      <c r="BM18" s="5"/>
      <c r="BN18" s="5"/>
      <c r="BO18" s="48"/>
      <c r="BP18" s="5"/>
      <c r="BR18" s="4" t="s">
        <v>33</v>
      </c>
      <c r="BS18" s="5"/>
      <c r="BT18" s="5"/>
      <c r="BU18" s="5"/>
      <c r="BV18" s="5"/>
      <c r="BW18" s="5"/>
      <c r="BX18" s="5"/>
      <c r="BY18" s="5"/>
      <c r="BZ18" s="5"/>
      <c r="CA18" s="6" t="s">
        <v>6</v>
      </c>
      <c r="CB18" s="5"/>
      <c r="CC18" s="5"/>
      <c r="CD18" s="5"/>
      <c r="CE18" s="48"/>
      <c r="CF18" s="5"/>
      <c r="CH18" s="4"/>
      <c r="CI18" s="5"/>
      <c r="CJ18" s="5"/>
      <c r="CK18" s="5"/>
      <c r="CL18" s="5"/>
      <c r="CM18" s="5"/>
      <c r="CN18" s="5"/>
      <c r="CO18" s="5"/>
      <c r="CP18" s="5"/>
      <c r="CQ18" s="6"/>
      <c r="CR18" s="5"/>
      <c r="CS18" s="5"/>
      <c r="CT18" s="5"/>
      <c r="CU18" s="48"/>
      <c r="CV18" s="5"/>
      <c r="CX18" s="4" t="s">
        <v>33</v>
      </c>
      <c r="CY18" s="5"/>
      <c r="CZ18" s="5"/>
      <c r="DA18" s="5"/>
      <c r="DB18" s="5"/>
      <c r="DC18" s="5"/>
      <c r="DD18" s="5"/>
      <c r="DE18" s="5"/>
      <c r="DF18" s="5"/>
      <c r="DG18" s="6" t="s">
        <v>6</v>
      </c>
      <c r="DH18" s="5"/>
      <c r="DI18" s="5"/>
      <c r="DJ18" s="5"/>
      <c r="DK18" s="48"/>
      <c r="DL18" s="5"/>
    </row>
    <row r="19" spans="1:116" x14ac:dyDescent="0.25">
      <c r="A19" s="2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F23" si="16">AF37</f>
        <v>1</v>
      </c>
      <c r="F19" s="58" t="str">
        <f t="shared" si="16"/>
        <v>NA</v>
      </c>
      <c r="G19" s="68" t="s">
        <v>30</v>
      </c>
      <c r="H19" s="68" t="s">
        <v>30</v>
      </c>
      <c r="J19" s="2">
        <v>0</v>
      </c>
      <c r="K19" s="3">
        <v>0.8</v>
      </c>
      <c r="L19" s="61" t="str">
        <f>AS37</f>
        <v>NA</v>
      </c>
      <c r="M19" s="58" t="str">
        <f>AU37</f>
        <v>NA</v>
      </c>
      <c r="N19" s="58">
        <f t="shared" ref="N19:O23" si="17">AV37</f>
        <v>1</v>
      </c>
      <c r="O19" s="58" t="str">
        <f t="shared" si="17"/>
        <v>NA</v>
      </c>
      <c r="P19" s="68" t="s">
        <v>30</v>
      </c>
      <c r="Q19" s="68" t="s">
        <v>30</v>
      </c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  <c r="AL19" s="8"/>
      <c r="AM19" s="9"/>
      <c r="AN19" s="9"/>
      <c r="AO19" s="10" t="s">
        <v>7</v>
      </c>
      <c r="AP19" s="10"/>
      <c r="AQ19" s="10"/>
      <c r="AR19" s="10"/>
      <c r="AS19" s="10"/>
      <c r="AT19" s="10"/>
      <c r="AU19" s="10"/>
      <c r="AV19" s="10"/>
      <c r="AW19" s="11"/>
      <c r="AX19" s="12"/>
      <c r="AY19" s="12" t="s">
        <v>8</v>
      </c>
      <c r="AZ19" s="12"/>
      <c r="BB19" s="8"/>
      <c r="BC19" s="9"/>
      <c r="BD19" s="9"/>
      <c r="BE19" s="10" t="s">
        <v>7</v>
      </c>
      <c r="BF19" s="10"/>
      <c r="BG19" s="10"/>
      <c r="BH19" s="10"/>
      <c r="BI19" s="10"/>
      <c r="BJ19" s="10"/>
      <c r="BK19" s="10"/>
      <c r="BL19" s="10"/>
      <c r="BM19" s="11"/>
      <c r="BN19" s="12"/>
      <c r="BO19" s="12" t="s">
        <v>8</v>
      </c>
      <c r="BP19" s="12"/>
      <c r="BR19" s="8"/>
      <c r="BS19" s="9"/>
      <c r="BT19" s="9"/>
      <c r="BU19" s="10" t="s">
        <v>7</v>
      </c>
      <c r="BV19" s="10"/>
      <c r="BW19" s="10"/>
      <c r="BX19" s="10"/>
      <c r="BY19" s="10"/>
      <c r="BZ19" s="10"/>
      <c r="CA19" s="10"/>
      <c r="CB19" s="10"/>
      <c r="CC19" s="11"/>
      <c r="CD19" s="12"/>
      <c r="CE19" s="12" t="s">
        <v>8</v>
      </c>
      <c r="CF19" s="12"/>
      <c r="CH19" s="8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1"/>
      <c r="CT19" s="12"/>
      <c r="CU19" s="12"/>
      <c r="CV19" s="12"/>
      <c r="CX19" s="8"/>
      <c r="CY19" s="9"/>
      <c r="CZ19" s="9"/>
      <c r="DA19" s="10" t="s">
        <v>7</v>
      </c>
      <c r="DB19" s="10"/>
      <c r="DC19" s="10"/>
      <c r="DD19" s="10"/>
      <c r="DE19" s="10"/>
      <c r="DF19" s="10"/>
      <c r="DG19" s="10"/>
      <c r="DH19" s="10"/>
      <c r="DI19" s="11"/>
      <c r="DJ19" s="12"/>
      <c r="DK19" s="12" t="s">
        <v>8</v>
      </c>
      <c r="DL19" s="12"/>
    </row>
    <row r="20" spans="1:116" x14ac:dyDescent="0.25">
      <c r="A20" s="2">
        <v>1</v>
      </c>
      <c r="B20" s="3">
        <v>0.9</v>
      </c>
      <c r="C20" s="61">
        <f t="shared" ref="C20:C23" si="18">AC38</f>
        <v>741.97424229998421</v>
      </c>
      <c r="D20" s="58">
        <f t="shared" ref="D20:D23" si="19">AE38</f>
        <v>1.4039566049776643E-2</v>
      </c>
      <c r="E20" s="58">
        <f t="shared" si="16"/>
        <v>0.95511593278025952</v>
      </c>
      <c r="F20" s="58">
        <f t="shared" si="16"/>
        <v>3.0844501169963838E-2</v>
      </c>
      <c r="G20" s="68">
        <f>AH38</f>
        <v>5.4035009747031664</v>
      </c>
      <c r="H20" s="68">
        <f>AI38</f>
        <v>9.7794642165282077</v>
      </c>
      <c r="J20" s="2">
        <v>1</v>
      </c>
      <c r="K20" s="3">
        <v>0.9</v>
      </c>
      <c r="L20" s="61">
        <f>AS38</f>
        <v>809.85856743365161</v>
      </c>
      <c r="M20" s="58">
        <f>AU38</f>
        <v>1.3401403956604978E-2</v>
      </c>
      <c r="N20" s="58">
        <f t="shared" si="17"/>
        <v>0.95511593278025952</v>
      </c>
      <c r="O20" s="58">
        <f t="shared" si="17"/>
        <v>3.1482663263135501E-2</v>
      </c>
      <c r="P20" s="68">
        <f>AX38</f>
        <v>5.3175923000070089</v>
      </c>
      <c r="Q20" s="68">
        <f>AY38</f>
        <v>9.1454347967764189</v>
      </c>
      <c r="R20" s="64">
        <f t="shared" ref="R20:S23" si="20">(L20-C20)/C20</f>
        <v>9.1491484830037273E-2</v>
      </c>
      <c r="S20" s="64">
        <f t="shared" si="20"/>
        <v>-4.5454545454545359E-2</v>
      </c>
      <c r="T20" s="64">
        <f t="shared" ref="T20:U23" si="21">(P20-G20)/G20</f>
        <v>-1.5898706245884735E-2</v>
      </c>
      <c r="U20" s="64">
        <f t="shared" si="21"/>
        <v>-6.4832735793461965E-2</v>
      </c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  <c r="AL20" s="8"/>
      <c r="AM20" s="13"/>
      <c r="AN20" s="14"/>
      <c r="AO20" s="9" t="s">
        <v>9</v>
      </c>
      <c r="AP20" s="15" t="s">
        <v>10</v>
      </c>
      <c r="AQ20" s="15" t="s">
        <v>11</v>
      </c>
      <c r="AR20" s="9"/>
      <c r="AS20" s="15" t="s">
        <v>12</v>
      </c>
      <c r="AT20" s="15" t="s">
        <v>13</v>
      </c>
      <c r="AU20" s="16" t="s">
        <v>14</v>
      </c>
      <c r="AV20" s="17" t="s">
        <v>15</v>
      </c>
      <c r="AW20" s="16" t="s">
        <v>14</v>
      </c>
      <c r="AX20" s="9" t="s">
        <v>16</v>
      </c>
      <c r="AY20" s="13"/>
      <c r="AZ20" s="13"/>
      <c r="BB20" s="8"/>
      <c r="BC20" s="13"/>
      <c r="BD20" s="14"/>
      <c r="BE20" s="9" t="s">
        <v>9</v>
      </c>
      <c r="BF20" s="15" t="s">
        <v>10</v>
      </c>
      <c r="BG20" s="15" t="s">
        <v>11</v>
      </c>
      <c r="BH20" s="9"/>
      <c r="BI20" s="15" t="s">
        <v>12</v>
      </c>
      <c r="BJ20" s="15" t="s">
        <v>13</v>
      </c>
      <c r="BK20" s="16" t="s">
        <v>14</v>
      </c>
      <c r="BL20" s="17" t="s">
        <v>15</v>
      </c>
      <c r="BM20" s="16" t="s">
        <v>14</v>
      </c>
      <c r="BN20" s="9" t="s">
        <v>16</v>
      </c>
      <c r="BO20" s="13"/>
      <c r="BP20" s="13"/>
      <c r="BR20" s="8"/>
      <c r="BS20" s="13"/>
      <c r="BT20" s="14"/>
      <c r="BU20" s="9" t="s">
        <v>9</v>
      </c>
      <c r="BV20" s="15" t="s">
        <v>10</v>
      </c>
      <c r="BW20" s="15" t="s">
        <v>11</v>
      </c>
      <c r="BX20" s="9"/>
      <c r="BY20" s="15" t="s">
        <v>12</v>
      </c>
      <c r="BZ20" s="15" t="s">
        <v>13</v>
      </c>
      <c r="CA20" s="16" t="s">
        <v>14</v>
      </c>
      <c r="CB20" s="17" t="s">
        <v>15</v>
      </c>
      <c r="CC20" s="16" t="s">
        <v>14</v>
      </c>
      <c r="CD20" s="9" t="s">
        <v>16</v>
      </c>
      <c r="CE20" s="13"/>
      <c r="CF20" s="13"/>
      <c r="CH20" s="8"/>
      <c r="CI20" s="13"/>
      <c r="CJ20" s="14"/>
      <c r="CK20" s="9"/>
      <c r="CL20" s="15"/>
      <c r="CM20" s="15"/>
      <c r="CN20" s="9"/>
      <c r="CO20" s="15"/>
      <c r="CP20" s="15"/>
      <c r="CQ20" s="16"/>
      <c r="CR20" s="17"/>
      <c r="CS20" s="16"/>
      <c r="CT20" s="9"/>
      <c r="CU20" s="13"/>
      <c r="CV20" s="13"/>
      <c r="CX20" s="8"/>
      <c r="CY20" s="13"/>
      <c r="CZ20" s="14"/>
      <c r="DA20" s="9" t="s">
        <v>9</v>
      </c>
      <c r="DB20" s="15" t="s">
        <v>10</v>
      </c>
      <c r="DC20" s="15" t="s">
        <v>11</v>
      </c>
      <c r="DD20" s="9"/>
      <c r="DE20" s="15" t="s">
        <v>12</v>
      </c>
      <c r="DF20" s="15" t="s">
        <v>13</v>
      </c>
      <c r="DG20" s="16" t="s">
        <v>14</v>
      </c>
      <c r="DH20" s="17" t="s">
        <v>15</v>
      </c>
      <c r="DI20" s="16" t="s">
        <v>14</v>
      </c>
      <c r="DJ20" s="9" t="s">
        <v>16</v>
      </c>
      <c r="DK20" s="13"/>
      <c r="DL20" s="13"/>
    </row>
    <row r="21" spans="1:116" x14ac:dyDescent="0.25">
      <c r="A21" s="2">
        <v>2</v>
      </c>
      <c r="B21" s="3">
        <v>0.92</v>
      </c>
      <c r="C21" s="61">
        <f t="shared" si="18"/>
        <v>587.87986749739343</v>
      </c>
      <c r="D21" s="58">
        <f t="shared" si="19"/>
        <v>1.4252286747500531E-2</v>
      </c>
      <c r="E21" s="58">
        <f t="shared" si="16"/>
        <v>0.93554562858966173</v>
      </c>
      <c r="F21" s="58">
        <f t="shared" si="16"/>
        <v>5.0202084662837695E-2</v>
      </c>
      <c r="G21" s="68">
        <f t="shared" ref="G21:H23" si="22">AH39</f>
        <v>5.3247397782193264</v>
      </c>
      <c r="H21" s="68">
        <f t="shared" si="22"/>
        <v>8.2738185428069126</v>
      </c>
      <c r="J21" s="2">
        <v>2</v>
      </c>
      <c r="K21" s="3">
        <v>0.92</v>
      </c>
      <c r="L21" s="61">
        <f>AS39</f>
        <v>644.91692507737196</v>
      </c>
      <c r="M21" s="58">
        <f>AU39</f>
        <v>1.3826845352052754E-2</v>
      </c>
      <c r="N21" s="58">
        <f t="shared" si="17"/>
        <v>0.93554562858966173</v>
      </c>
      <c r="O21" s="58">
        <f t="shared" si="17"/>
        <v>5.0627526058285473E-2</v>
      </c>
      <c r="P21" s="68">
        <f t="shared" ref="P21:Q23" si="23">AX39</f>
        <v>5.2681668346309598</v>
      </c>
      <c r="Q21" s="68">
        <f t="shared" si="23"/>
        <v>7.8147598112110028</v>
      </c>
      <c r="R21" s="64">
        <f t="shared" si="20"/>
        <v>9.7021620799476377E-2</v>
      </c>
      <c r="S21" s="64">
        <f t="shared" si="20"/>
        <v>-2.9850746268656733E-2</v>
      </c>
      <c r="T21" s="64">
        <f t="shared" si="21"/>
        <v>-1.0624546164636326E-2</v>
      </c>
      <c r="U21" s="64">
        <f t="shared" si="21"/>
        <v>-5.5483297007402468E-2</v>
      </c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  <c r="AL21" s="18"/>
      <c r="AM21" s="19" t="s">
        <v>17</v>
      </c>
      <c r="AN21" s="20" t="s">
        <v>18</v>
      </c>
      <c r="AO21" s="19" t="s">
        <v>19</v>
      </c>
      <c r="AP21" s="21" t="s">
        <v>20</v>
      </c>
      <c r="AQ21" s="21" t="s">
        <v>21</v>
      </c>
      <c r="AR21" s="19" t="s">
        <v>12</v>
      </c>
      <c r="AS21" s="21" t="s">
        <v>22</v>
      </c>
      <c r="AT21" s="21" t="s">
        <v>22</v>
      </c>
      <c r="AU21" s="22" t="s">
        <v>23</v>
      </c>
      <c r="AV21" s="22" t="s">
        <v>24</v>
      </c>
      <c r="AW21" s="22" t="s">
        <v>25</v>
      </c>
      <c r="AX21" s="19" t="s">
        <v>26</v>
      </c>
      <c r="AY21" s="19" t="s">
        <v>27</v>
      </c>
      <c r="AZ21" s="19" t="s">
        <v>28</v>
      </c>
      <c r="BB21" s="18"/>
      <c r="BC21" s="19" t="s">
        <v>17</v>
      </c>
      <c r="BD21" s="20" t="s">
        <v>18</v>
      </c>
      <c r="BE21" s="19" t="s">
        <v>19</v>
      </c>
      <c r="BF21" s="21" t="s">
        <v>20</v>
      </c>
      <c r="BG21" s="21" t="s">
        <v>21</v>
      </c>
      <c r="BH21" s="19" t="s">
        <v>12</v>
      </c>
      <c r="BI21" s="21" t="s">
        <v>22</v>
      </c>
      <c r="BJ21" s="21" t="s">
        <v>22</v>
      </c>
      <c r="BK21" s="22" t="s">
        <v>23</v>
      </c>
      <c r="BL21" s="22" t="s">
        <v>24</v>
      </c>
      <c r="BM21" s="22" t="s">
        <v>25</v>
      </c>
      <c r="BN21" s="19" t="s">
        <v>26</v>
      </c>
      <c r="BO21" s="19" t="s">
        <v>27</v>
      </c>
      <c r="BP21" s="19" t="s">
        <v>28</v>
      </c>
      <c r="BR21" s="18"/>
      <c r="BS21" s="19" t="s">
        <v>17</v>
      </c>
      <c r="BT21" s="20" t="s">
        <v>18</v>
      </c>
      <c r="BU21" s="19" t="s">
        <v>19</v>
      </c>
      <c r="BV21" s="21" t="s">
        <v>20</v>
      </c>
      <c r="BW21" s="21" t="s">
        <v>21</v>
      </c>
      <c r="BX21" s="19" t="s">
        <v>12</v>
      </c>
      <c r="BY21" s="21" t="s">
        <v>22</v>
      </c>
      <c r="BZ21" s="21" t="s">
        <v>22</v>
      </c>
      <c r="CA21" s="22" t="s">
        <v>23</v>
      </c>
      <c r="CB21" s="22" t="s">
        <v>24</v>
      </c>
      <c r="CC21" s="22" t="s">
        <v>25</v>
      </c>
      <c r="CD21" s="19" t="s">
        <v>26</v>
      </c>
      <c r="CE21" s="19" t="s">
        <v>27</v>
      </c>
      <c r="CF21" s="19" t="s">
        <v>28</v>
      </c>
      <c r="CH21" s="18"/>
      <c r="CI21" s="19"/>
      <c r="CJ21" s="20"/>
      <c r="CK21" s="19"/>
      <c r="CL21" s="21"/>
      <c r="CM21" s="21"/>
      <c r="CN21" s="19"/>
      <c r="CO21" s="21"/>
      <c r="CP21" s="21"/>
      <c r="CQ21" s="22"/>
      <c r="CR21" s="22"/>
      <c r="CS21" s="22"/>
      <c r="CT21" s="19"/>
      <c r="CU21" s="19"/>
      <c r="CV21" s="19"/>
      <c r="CX21" s="18"/>
      <c r="CY21" s="19" t="s">
        <v>17</v>
      </c>
      <c r="CZ21" s="20" t="s">
        <v>18</v>
      </c>
      <c r="DA21" s="19" t="s">
        <v>19</v>
      </c>
      <c r="DB21" s="21" t="s">
        <v>20</v>
      </c>
      <c r="DC21" s="21" t="s">
        <v>21</v>
      </c>
      <c r="DD21" s="19" t="s">
        <v>12</v>
      </c>
      <c r="DE21" s="21" t="s">
        <v>22</v>
      </c>
      <c r="DF21" s="21" t="s">
        <v>22</v>
      </c>
      <c r="DG21" s="22" t="s">
        <v>23</v>
      </c>
      <c r="DH21" s="22" t="s">
        <v>24</v>
      </c>
      <c r="DI21" s="22" t="s">
        <v>25</v>
      </c>
      <c r="DJ21" s="19" t="s">
        <v>26</v>
      </c>
      <c r="DK21" s="19" t="s">
        <v>27</v>
      </c>
      <c r="DL21" s="19" t="s">
        <v>28</v>
      </c>
    </row>
    <row r="22" spans="1:116" x14ac:dyDescent="0.25">
      <c r="A22" s="2">
        <v>3</v>
      </c>
      <c r="B22" s="3">
        <v>0.95</v>
      </c>
      <c r="C22" s="61">
        <f t="shared" si="18"/>
        <v>401.60941743410109</v>
      </c>
      <c r="D22" s="58">
        <f t="shared" si="19"/>
        <v>3.1057221867687727E-2</v>
      </c>
      <c r="E22" s="58">
        <f t="shared" si="16"/>
        <v>0.86385875345671137</v>
      </c>
      <c r="F22" s="58">
        <f t="shared" si="16"/>
        <v>0.10508402467560093</v>
      </c>
      <c r="G22" s="68">
        <f t="shared" si="22"/>
        <v>5.8732625147599098</v>
      </c>
      <c r="H22" s="68">
        <f t="shared" si="22"/>
        <v>9.6970015100110754</v>
      </c>
      <c r="J22" s="2">
        <v>3</v>
      </c>
      <c r="K22" s="3">
        <v>0.95</v>
      </c>
      <c r="L22" s="61">
        <f>AS40</f>
        <v>411.34009007097018</v>
      </c>
      <c r="M22" s="58">
        <f>AU40</f>
        <v>3.2333546054031055E-2</v>
      </c>
      <c r="N22" s="58">
        <f t="shared" si="17"/>
        <v>0.86385875345671137</v>
      </c>
      <c r="O22" s="58">
        <f t="shared" si="17"/>
        <v>0.10380770048925761</v>
      </c>
      <c r="P22" s="68">
        <f t="shared" si="23"/>
        <v>5.8402601301264827</v>
      </c>
      <c r="Q22" s="68">
        <f t="shared" si="23"/>
        <v>9.6891816322563642</v>
      </c>
      <c r="R22" s="64">
        <f t="shared" si="20"/>
        <v>2.4229194372579088E-2</v>
      </c>
      <c r="S22" s="64">
        <f t="shared" si="20"/>
        <v>4.1095890410958819E-2</v>
      </c>
      <c r="T22" s="64">
        <f t="shared" si="21"/>
        <v>-5.6190889732052399E-3</v>
      </c>
      <c r="U22" s="64">
        <f t="shared" si="21"/>
        <v>-8.0642224780907827E-4</v>
      </c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  <c r="AL22" s="9" t="s">
        <v>29</v>
      </c>
      <c r="AM22" s="23">
        <v>0</v>
      </c>
      <c r="AN22" s="24" t="s">
        <v>39</v>
      </c>
      <c r="AO22" s="25">
        <v>2369.8664448504851</v>
      </c>
      <c r="AP22" s="26">
        <v>777.63278968269412</v>
      </c>
      <c r="AQ22" s="26">
        <v>12211.981582987069</v>
      </c>
      <c r="AR22" s="27">
        <v>14581.848027837541</v>
      </c>
      <c r="AS22" s="28" t="s">
        <v>30</v>
      </c>
      <c r="AT22" s="28" t="s">
        <v>30</v>
      </c>
      <c r="AU22" s="29" t="s">
        <v>30</v>
      </c>
      <c r="AV22" s="30">
        <v>1</v>
      </c>
      <c r="AW22" s="29" t="s">
        <v>30</v>
      </c>
      <c r="AX22" s="31"/>
      <c r="AY22" s="31"/>
      <c r="AZ22" s="31"/>
      <c r="BB22" s="9" t="s">
        <v>29</v>
      </c>
      <c r="BC22" s="23">
        <v>0</v>
      </c>
      <c r="BD22" s="24" t="s">
        <v>39</v>
      </c>
      <c r="BE22" s="25" t="e">
        <v>#VALUE!</v>
      </c>
      <c r="BF22" s="26" t="s">
        <v>61</v>
      </c>
      <c r="BG22" s="26" t="s">
        <v>61</v>
      </c>
      <c r="BH22" s="27" t="s">
        <v>61</v>
      </c>
      <c r="BI22" s="28" t="s">
        <v>30</v>
      </c>
      <c r="BJ22" s="28" t="s">
        <v>30</v>
      </c>
      <c r="BK22" s="29" t="s">
        <v>30</v>
      </c>
      <c r="BL22" s="30">
        <v>1</v>
      </c>
      <c r="BM22" s="29" t="s">
        <v>30</v>
      </c>
      <c r="BN22" s="31"/>
      <c r="BO22" s="31"/>
      <c r="BP22" s="31"/>
      <c r="BR22" s="9" t="s">
        <v>29</v>
      </c>
      <c r="BS22" s="23">
        <v>0</v>
      </c>
      <c r="BT22" s="24" t="s">
        <v>39</v>
      </c>
      <c r="BU22" s="25" t="e">
        <v>#VALUE!</v>
      </c>
      <c r="BV22" s="26" t="s">
        <v>61</v>
      </c>
      <c r="BW22" s="26" t="s">
        <v>61</v>
      </c>
      <c r="BX22" s="27" t="s">
        <v>61</v>
      </c>
      <c r="BY22" s="28" t="s">
        <v>30</v>
      </c>
      <c r="BZ22" s="28" t="s">
        <v>30</v>
      </c>
      <c r="CA22" s="29" t="s">
        <v>30</v>
      </c>
      <c r="CB22" s="30">
        <v>1</v>
      </c>
      <c r="CC22" s="29" t="s">
        <v>30</v>
      </c>
      <c r="CD22" s="31"/>
      <c r="CE22" s="31"/>
      <c r="CF22" s="31"/>
      <c r="CH22" s="9"/>
      <c r="CI22" s="23"/>
      <c r="CJ22" s="24"/>
      <c r="CK22" s="25"/>
      <c r="CL22" s="26"/>
      <c r="CM22" s="26"/>
      <c r="CN22" s="27"/>
      <c r="CO22" s="28"/>
      <c r="CP22" s="28"/>
      <c r="CQ22" s="29"/>
      <c r="CR22" s="30"/>
      <c r="CS22" s="29"/>
      <c r="CT22" s="31"/>
      <c r="CU22" s="31"/>
      <c r="CV22" s="31"/>
      <c r="CX22" s="9" t="s">
        <v>29</v>
      </c>
      <c r="CY22" s="23">
        <v>0</v>
      </c>
      <c r="CZ22" s="24" t="s">
        <v>39</v>
      </c>
      <c r="DA22" s="25" t="e">
        <v>#VALUE!</v>
      </c>
      <c r="DB22" s="26" t="s">
        <v>61</v>
      </c>
      <c r="DC22" s="26" t="s">
        <v>61</v>
      </c>
      <c r="DD22" s="27" t="s">
        <v>61</v>
      </c>
      <c r="DE22" s="28" t="s">
        <v>30</v>
      </c>
      <c r="DF22" s="28" t="s">
        <v>30</v>
      </c>
      <c r="DG22" s="29" t="s">
        <v>30</v>
      </c>
      <c r="DH22" s="30">
        <v>1</v>
      </c>
      <c r="DI22" s="29" t="s">
        <v>30</v>
      </c>
      <c r="DJ22" s="31"/>
      <c r="DK22" s="31"/>
      <c r="DL22" s="31"/>
    </row>
    <row r="23" spans="1:116" x14ac:dyDescent="0.25">
      <c r="A23" s="2">
        <v>4</v>
      </c>
      <c r="B23" s="3">
        <v>0.98</v>
      </c>
      <c r="C23" s="61">
        <f t="shared" si="18"/>
        <v>418.00486168337312</v>
      </c>
      <c r="D23" s="58">
        <f t="shared" si="19"/>
        <v>4.3607743033397151E-2</v>
      </c>
      <c r="E23" s="58">
        <f t="shared" si="16"/>
        <v>0.83982131461391196</v>
      </c>
      <c r="F23" s="58">
        <f t="shared" si="16"/>
        <v>0.11657094235269091</v>
      </c>
      <c r="G23" s="68">
        <f t="shared" si="22"/>
        <v>6.5320339153757354</v>
      </c>
      <c r="H23" s="68">
        <f t="shared" si="22"/>
        <v>12.095573677553027</v>
      </c>
      <c r="J23" s="2">
        <v>4</v>
      </c>
      <c r="K23" s="3">
        <v>0.98</v>
      </c>
      <c r="L23" s="61">
        <f>AS41</f>
        <v>402.04429289985796</v>
      </c>
      <c r="M23" s="58">
        <f>AU41</f>
        <v>4.6160391406083814E-2</v>
      </c>
      <c r="N23" s="58">
        <f t="shared" si="17"/>
        <v>0.83982131461391196</v>
      </c>
      <c r="O23" s="58">
        <f t="shared" si="17"/>
        <v>0.11401829398000425</v>
      </c>
      <c r="P23" s="68">
        <f t="shared" si="23"/>
        <v>6.5315979016325896</v>
      </c>
      <c r="Q23" s="68">
        <f t="shared" si="23"/>
        <v>11.766034281918506</v>
      </c>
      <c r="R23" s="64">
        <f t="shared" si="20"/>
        <v>-3.8182734811359295E-2</v>
      </c>
      <c r="S23" s="64">
        <f t="shared" si="20"/>
        <v>5.853658536585369E-2</v>
      </c>
      <c r="T23" s="64">
        <f t="shared" si="21"/>
        <v>-6.6750073375997643E-5</v>
      </c>
      <c r="U23" s="64">
        <f t="shared" si="21"/>
        <v>-2.7244627201608519E-2</v>
      </c>
      <c r="V23" s="9" t="s">
        <v>29</v>
      </c>
      <c r="W23" s="23">
        <v>1</v>
      </c>
      <c r="X23" s="24" t="s">
        <v>40</v>
      </c>
      <c r="Y23" s="32">
        <v>2677.6714781962464</v>
      </c>
      <c r="Z23" s="33">
        <v>824.82327906416572</v>
      </c>
      <c r="AA23" s="33">
        <v>13181.083386168106</v>
      </c>
      <c r="AB23" s="34">
        <v>15858.754864364331</v>
      </c>
      <c r="AC23" s="35">
        <v>808.61059870871907</v>
      </c>
      <c r="AD23" s="35">
        <v>379.11322454162109</v>
      </c>
      <c r="AE23" s="36">
        <v>3.0005661445555765E-2</v>
      </c>
      <c r="AF23" s="36">
        <v>0.91583317607095682</v>
      </c>
      <c r="AG23" s="36">
        <v>5.416116248348745E-2</v>
      </c>
      <c r="AH23" s="37">
        <v>6.8802575477446855</v>
      </c>
      <c r="AI23" s="37">
        <v>13.534419841304501</v>
      </c>
      <c r="AJ23" s="37">
        <v>7.5109834677399459</v>
      </c>
      <c r="AL23" s="9" t="s">
        <v>29</v>
      </c>
      <c r="AM23" s="23">
        <v>1</v>
      </c>
      <c r="AN23" s="24" t="s">
        <v>40</v>
      </c>
      <c r="AO23" s="32">
        <v>2677.5343847467689</v>
      </c>
      <c r="AP23" s="33">
        <v>738.43347813007085</v>
      </c>
      <c r="AQ23" s="33">
        <v>11610.043685704377</v>
      </c>
      <c r="AR23" s="34">
        <v>14287.578070451154</v>
      </c>
      <c r="AS23" s="35">
        <v>634.21741641011249</v>
      </c>
      <c r="AT23" s="35">
        <v>294.26995738638652</v>
      </c>
      <c r="AU23" s="36">
        <v>3.4534817890167956E-2</v>
      </c>
      <c r="AV23" s="36">
        <v>0.91583317607095682</v>
      </c>
      <c r="AW23" s="36">
        <v>4.9632006038875257E-2</v>
      </c>
      <c r="AX23" s="37">
        <v>7.8488097803262109</v>
      </c>
      <c r="AY23" s="37">
        <v>15.652046723642595</v>
      </c>
      <c r="AZ23" s="37">
        <v>8.9050503670665524</v>
      </c>
      <c r="BB23" s="9" t="s">
        <v>29</v>
      </c>
      <c r="BC23" s="23">
        <v>1</v>
      </c>
      <c r="BD23" s="24" t="s">
        <v>40</v>
      </c>
      <c r="BE23" s="32" t="e">
        <v>#VALUE!</v>
      </c>
      <c r="BF23" s="33" t="s">
        <v>61</v>
      </c>
      <c r="BG23" s="33" t="s">
        <v>61</v>
      </c>
      <c r="BH23" s="34" t="s">
        <v>61</v>
      </c>
      <c r="BI23" s="35" t="s">
        <v>61</v>
      </c>
      <c r="BJ23" s="35" t="e">
        <v>#VALUE!</v>
      </c>
      <c r="BK23" s="36">
        <v>0</v>
      </c>
      <c r="BL23" s="36">
        <v>0</v>
      </c>
      <c r="BM23" s="36">
        <v>0</v>
      </c>
      <c r="BN23" s="37" t="e">
        <v>#VALUE!</v>
      </c>
      <c r="BO23" s="37" t="s">
        <v>61</v>
      </c>
      <c r="BP23" s="37" t="s">
        <v>61</v>
      </c>
      <c r="BR23" s="9" t="s">
        <v>29</v>
      </c>
      <c r="BS23" s="23">
        <v>1</v>
      </c>
      <c r="BT23" s="24" t="s">
        <v>40</v>
      </c>
      <c r="BU23" s="32" t="e">
        <v>#VALUE!</v>
      </c>
      <c r="BV23" s="33" t="s">
        <v>61</v>
      </c>
      <c r="BW23" s="33" t="s">
        <v>61</v>
      </c>
      <c r="BX23" s="34" t="s">
        <v>61</v>
      </c>
      <c r="BY23" s="35" t="s">
        <v>61</v>
      </c>
      <c r="BZ23" s="35" t="e">
        <v>#VALUE!</v>
      </c>
      <c r="CA23" s="36">
        <v>0</v>
      </c>
      <c r="CB23" s="36">
        <v>0</v>
      </c>
      <c r="CC23" s="36">
        <v>0</v>
      </c>
      <c r="CD23" s="37" t="e">
        <v>#VALUE!</v>
      </c>
      <c r="CE23" s="37" t="s">
        <v>61</v>
      </c>
      <c r="CF23" s="37" t="s">
        <v>61</v>
      </c>
      <c r="CH23" s="9"/>
      <c r="CI23" s="23"/>
      <c r="CJ23" s="24"/>
      <c r="CK23" s="32"/>
      <c r="CL23" s="33"/>
      <c r="CM23" s="33"/>
      <c r="CN23" s="34"/>
      <c r="CO23" s="35"/>
      <c r="CP23" s="35"/>
      <c r="CQ23" s="36"/>
      <c r="CR23" s="36"/>
      <c r="CS23" s="36"/>
      <c r="CT23" s="37"/>
      <c r="CU23" s="37"/>
      <c r="CV23" s="37"/>
      <c r="CX23" s="9" t="s">
        <v>29</v>
      </c>
      <c r="CY23" s="23">
        <v>1</v>
      </c>
      <c r="CZ23" s="24" t="s">
        <v>40</v>
      </c>
      <c r="DA23" s="32" t="e">
        <v>#VALUE!</v>
      </c>
      <c r="DB23" s="33" t="s">
        <v>61</v>
      </c>
      <c r="DC23" s="33" t="s">
        <v>61</v>
      </c>
      <c r="DD23" s="34" t="s">
        <v>61</v>
      </c>
      <c r="DE23" s="35" t="s">
        <v>61</v>
      </c>
      <c r="DF23" s="35" t="e">
        <v>#VALUE!</v>
      </c>
      <c r="DG23" s="36">
        <v>0</v>
      </c>
      <c r="DH23" s="36">
        <v>0</v>
      </c>
      <c r="DI23" s="36">
        <v>0</v>
      </c>
      <c r="DJ23" s="37" t="e">
        <v>#VALUE!</v>
      </c>
      <c r="DK23" s="37" t="s">
        <v>61</v>
      </c>
      <c r="DL23" s="37" t="s">
        <v>61</v>
      </c>
    </row>
    <row r="24" spans="1:116" x14ac:dyDescent="0.25">
      <c r="V24" s="9" t="s">
        <v>29</v>
      </c>
      <c r="W24" s="23">
        <v>2</v>
      </c>
      <c r="X24" s="24" t="s">
        <v>41</v>
      </c>
      <c r="Y24" s="32">
        <v>2701.2900345215585</v>
      </c>
      <c r="Z24" s="33">
        <v>816.80539855269012</v>
      </c>
      <c r="AA24" s="33">
        <v>13057.098589366651</v>
      </c>
      <c r="AB24" s="34">
        <v>15758.388623888171</v>
      </c>
      <c r="AC24" s="35">
        <v>716.144949398937</v>
      </c>
      <c r="AD24" s="35">
        <v>479.47946501778097</v>
      </c>
      <c r="AE24" s="36">
        <v>2.7741083223249668E-2</v>
      </c>
      <c r="AF24" s="36">
        <v>0.87507076806944706</v>
      </c>
      <c r="AG24" s="36">
        <v>9.718814870730326E-2</v>
      </c>
      <c r="AH24" s="37">
        <v>6.2822793178748544</v>
      </c>
      <c r="AI24" s="37">
        <v>9.1313970841431154</v>
      </c>
      <c r="AJ24" s="37">
        <v>4.3615774831707315</v>
      </c>
      <c r="AL24" s="9" t="s">
        <v>29</v>
      </c>
      <c r="AM24" s="23">
        <v>2</v>
      </c>
      <c r="AN24" s="24" t="s">
        <v>41</v>
      </c>
      <c r="AO24" s="32">
        <v>2701.1127686289537</v>
      </c>
      <c r="AP24" s="33">
        <v>731.10400806747919</v>
      </c>
      <c r="AQ24" s="33">
        <v>11498.679915167859</v>
      </c>
      <c r="AR24" s="34">
        <v>14199.792683796826</v>
      </c>
      <c r="AS24" s="35">
        <v>587.60012111468768</v>
      </c>
      <c r="AT24" s="35">
        <v>382.05534404071477</v>
      </c>
      <c r="AU24" s="36">
        <v>3.2270239667861862E-2</v>
      </c>
      <c r="AV24" s="36">
        <v>0.87507076806944706</v>
      </c>
      <c r="AW24" s="36">
        <v>9.2658992262691073E-2</v>
      </c>
      <c r="AX24" s="37">
        <v>7.119170377548655</v>
      </c>
      <c r="AY24" s="37">
        <v>10.308988761813588</v>
      </c>
      <c r="AZ24" s="37">
        <v>4.846197203523035</v>
      </c>
      <c r="BB24" s="9" t="s">
        <v>29</v>
      </c>
      <c r="BC24" s="23">
        <v>2</v>
      </c>
      <c r="BD24" s="24" t="s">
        <v>41</v>
      </c>
      <c r="BE24" s="32" t="e">
        <v>#VALUE!</v>
      </c>
      <c r="BF24" s="33" t="s">
        <v>61</v>
      </c>
      <c r="BG24" s="33" t="s">
        <v>61</v>
      </c>
      <c r="BH24" s="34" t="s">
        <v>61</v>
      </c>
      <c r="BI24" s="35" t="s">
        <v>61</v>
      </c>
      <c r="BJ24" s="35" t="e">
        <v>#VALUE!</v>
      </c>
      <c r="BK24" s="36">
        <v>0</v>
      </c>
      <c r="BL24" s="36">
        <v>0</v>
      </c>
      <c r="BM24" s="36">
        <v>0</v>
      </c>
      <c r="BN24" s="37" t="e">
        <v>#VALUE!</v>
      </c>
      <c r="BO24" s="37" t="s">
        <v>61</v>
      </c>
      <c r="BP24" s="37" t="s">
        <v>61</v>
      </c>
      <c r="BR24" s="9" t="s">
        <v>29</v>
      </c>
      <c r="BS24" s="23">
        <v>2</v>
      </c>
      <c r="BT24" s="24" t="s">
        <v>41</v>
      </c>
      <c r="BU24" s="32" t="e">
        <v>#VALUE!</v>
      </c>
      <c r="BV24" s="33" t="s">
        <v>61</v>
      </c>
      <c r="BW24" s="33" t="s">
        <v>61</v>
      </c>
      <c r="BX24" s="34" t="s">
        <v>61</v>
      </c>
      <c r="BY24" s="35" t="s">
        <v>61</v>
      </c>
      <c r="BZ24" s="35" t="e">
        <v>#VALUE!</v>
      </c>
      <c r="CA24" s="36">
        <v>0</v>
      </c>
      <c r="CB24" s="36">
        <v>0</v>
      </c>
      <c r="CC24" s="36">
        <v>0</v>
      </c>
      <c r="CD24" s="37" t="e">
        <v>#VALUE!</v>
      </c>
      <c r="CE24" s="37" t="s">
        <v>61</v>
      </c>
      <c r="CF24" s="37" t="s">
        <v>61</v>
      </c>
      <c r="CH24" s="9"/>
      <c r="CI24" s="23"/>
      <c r="CJ24" s="24"/>
      <c r="CK24" s="32"/>
      <c r="CL24" s="33"/>
      <c r="CM24" s="33"/>
      <c r="CN24" s="34"/>
      <c r="CO24" s="35"/>
      <c r="CP24" s="35"/>
      <c r="CQ24" s="36"/>
      <c r="CR24" s="36"/>
      <c r="CS24" s="36"/>
      <c r="CT24" s="37"/>
      <c r="CU24" s="37"/>
      <c r="CV24" s="37"/>
      <c r="CX24" s="9" t="s">
        <v>29</v>
      </c>
      <c r="CY24" s="23">
        <v>2</v>
      </c>
      <c r="CZ24" s="24" t="s">
        <v>41</v>
      </c>
      <c r="DA24" s="32" t="e">
        <v>#VALUE!</v>
      </c>
      <c r="DB24" s="33" t="s">
        <v>61</v>
      </c>
      <c r="DC24" s="33" t="s">
        <v>61</v>
      </c>
      <c r="DD24" s="34" t="s">
        <v>61</v>
      </c>
      <c r="DE24" s="35" t="s">
        <v>61</v>
      </c>
      <c r="DF24" s="35" t="e">
        <v>#VALUE!</v>
      </c>
      <c r="DG24" s="36">
        <v>0</v>
      </c>
      <c r="DH24" s="36">
        <v>0</v>
      </c>
      <c r="DI24" s="36">
        <v>0</v>
      </c>
      <c r="DJ24" s="37" t="e">
        <v>#VALUE!</v>
      </c>
      <c r="DK24" s="37" t="s">
        <v>61</v>
      </c>
      <c r="DL24" s="37" t="s">
        <v>61</v>
      </c>
    </row>
    <row r="25" spans="1:116" x14ac:dyDescent="0.25">
      <c r="A25" s="1" t="s">
        <v>59</v>
      </c>
      <c r="B25" s="1" t="s">
        <v>60</v>
      </c>
      <c r="J25" s="1" t="s">
        <v>59</v>
      </c>
      <c r="K25" s="1" t="s">
        <v>60</v>
      </c>
      <c r="R25">
        <v>-0.5</v>
      </c>
      <c r="S25">
        <v>0.5</v>
      </c>
      <c r="V25" s="9" t="s">
        <v>29</v>
      </c>
      <c r="W25" s="23">
        <v>3</v>
      </c>
      <c r="X25" s="24" t="s">
        <v>42</v>
      </c>
      <c r="Y25" s="32">
        <v>2764.7647219278283</v>
      </c>
      <c r="Z25" s="33">
        <v>805.17001178431758</v>
      </c>
      <c r="AA25" s="33">
        <v>12877.356354243582</v>
      </c>
      <c r="AB25" s="34">
        <v>15642.121076171379</v>
      </c>
      <c r="AC25" s="35">
        <v>542.26396086898387</v>
      </c>
      <c r="AD25" s="35">
        <v>595.74701273457322</v>
      </c>
      <c r="AE25" s="36">
        <v>4.4159275334968863E-2</v>
      </c>
      <c r="AF25" s="36">
        <v>0.7371202113606341</v>
      </c>
      <c r="AG25" s="36">
        <v>0.21872051330439707</v>
      </c>
      <c r="AH25" s="37">
        <v>6.132846825226574</v>
      </c>
      <c r="AI25" s="37">
        <v>8.5762364093624068</v>
      </c>
      <c r="AJ25" s="37">
        <v>6.3737167201166312</v>
      </c>
      <c r="AL25" s="9" t="s">
        <v>29</v>
      </c>
      <c r="AM25" s="23">
        <v>3</v>
      </c>
      <c r="AN25" s="24" t="s">
        <v>42</v>
      </c>
      <c r="AO25" s="32">
        <v>2765.4804499917691</v>
      </c>
      <c r="AP25" s="33">
        <v>720.75845485826869</v>
      </c>
      <c r="AQ25" s="33">
        <v>11340.707022999517</v>
      </c>
      <c r="AR25" s="34">
        <v>14106.187472991272</v>
      </c>
      <c r="AS25" s="35">
        <v>436.12951550169254</v>
      </c>
      <c r="AT25" s="35">
        <v>475.6605548462685</v>
      </c>
      <c r="AU25" s="36">
        <v>5.6048311002075864E-2</v>
      </c>
      <c r="AV25" s="36">
        <v>0.7371202113606341</v>
      </c>
      <c r="AW25" s="36">
        <v>0.20683147763729007</v>
      </c>
      <c r="AX25" s="37">
        <v>6.95593199221703</v>
      </c>
      <c r="AY25" s="37">
        <v>9.5274895645266007</v>
      </c>
      <c r="AZ25" s="37">
        <v>7.1684173546648431</v>
      </c>
      <c r="BB25" s="9" t="s">
        <v>29</v>
      </c>
      <c r="BC25" s="23">
        <v>3</v>
      </c>
      <c r="BD25" s="24" t="s">
        <v>42</v>
      </c>
      <c r="BE25" s="32" t="e">
        <v>#VALUE!</v>
      </c>
      <c r="BF25" s="33" t="s">
        <v>61</v>
      </c>
      <c r="BG25" s="33" t="s">
        <v>61</v>
      </c>
      <c r="BH25" s="34" t="s">
        <v>61</v>
      </c>
      <c r="BI25" s="35" t="s">
        <v>61</v>
      </c>
      <c r="BJ25" s="35" t="e">
        <v>#VALUE!</v>
      </c>
      <c r="BK25" s="36">
        <v>0</v>
      </c>
      <c r="BL25" s="36">
        <v>0</v>
      </c>
      <c r="BM25" s="36">
        <v>0</v>
      </c>
      <c r="BN25" s="37" t="e">
        <v>#VALUE!</v>
      </c>
      <c r="BO25" s="37" t="s">
        <v>61</v>
      </c>
      <c r="BP25" s="37" t="s">
        <v>61</v>
      </c>
      <c r="BR25" s="9" t="s">
        <v>29</v>
      </c>
      <c r="BS25" s="23">
        <v>3</v>
      </c>
      <c r="BT25" s="24" t="s">
        <v>42</v>
      </c>
      <c r="BU25" s="32" t="e">
        <v>#VALUE!</v>
      </c>
      <c r="BV25" s="33" t="s">
        <v>61</v>
      </c>
      <c r="BW25" s="33" t="s">
        <v>61</v>
      </c>
      <c r="BX25" s="34" t="s">
        <v>61</v>
      </c>
      <c r="BY25" s="35" t="s">
        <v>61</v>
      </c>
      <c r="BZ25" s="35" t="e">
        <v>#VALUE!</v>
      </c>
      <c r="CA25" s="36">
        <v>0</v>
      </c>
      <c r="CB25" s="36">
        <v>0</v>
      </c>
      <c r="CC25" s="36">
        <v>0</v>
      </c>
      <c r="CD25" s="37" t="e">
        <v>#VALUE!</v>
      </c>
      <c r="CE25" s="37" t="s">
        <v>61</v>
      </c>
      <c r="CF25" s="37" t="s">
        <v>61</v>
      </c>
      <c r="CH25" s="9"/>
      <c r="CI25" s="23"/>
      <c r="CJ25" s="24"/>
      <c r="CK25" s="32"/>
      <c r="CL25" s="33"/>
      <c r="CM25" s="33"/>
      <c r="CN25" s="34"/>
      <c r="CO25" s="35"/>
      <c r="CP25" s="35"/>
      <c r="CQ25" s="36"/>
      <c r="CR25" s="36"/>
      <c r="CS25" s="36"/>
      <c r="CT25" s="37"/>
      <c r="CU25" s="37"/>
      <c r="CV25" s="37"/>
      <c r="CX25" s="9" t="s">
        <v>29</v>
      </c>
      <c r="CY25" s="23">
        <v>3</v>
      </c>
      <c r="CZ25" s="24" t="s">
        <v>42</v>
      </c>
      <c r="DA25" s="32" t="e">
        <v>#VALUE!</v>
      </c>
      <c r="DB25" s="33" t="s">
        <v>61</v>
      </c>
      <c r="DC25" s="33" t="s">
        <v>61</v>
      </c>
      <c r="DD25" s="34" t="s">
        <v>61</v>
      </c>
      <c r="DE25" s="35" t="s">
        <v>61</v>
      </c>
      <c r="DF25" s="35" t="e">
        <v>#VALUE!</v>
      </c>
      <c r="DG25" s="36">
        <v>0</v>
      </c>
      <c r="DH25" s="36">
        <v>0</v>
      </c>
      <c r="DI25" s="36">
        <v>0</v>
      </c>
      <c r="DJ25" s="37" t="e">
        <v>#VALUE!</v>
      </c>
      <c r="DK25" s="37" t="s">
        <v>61</v>
      </c>
      <c r="DL25" s="37" t="s">
        <v>61</v>
      </c>
    </row>
    <row r="26" spans="1:116" x14ac:dyDescent="0.25">
      <c r="A26" s="65">
        <v>2015</v>
      </c>
      <c r="B26" s="65">
        <f>$B$2</f>
        <v>80</v>
      </c>
      <c r="J26" s="65">
        <v>2016</v>
      </c>
      <c r="K26" s="65">
        <f>$B$2</f>
        <v>80</v>
      </c>
      <c r="V26" s="19" t="s">
        <v>29</v>
      </c>
      <c r="W26" s="38">
        <v>4</v>
      </c>
      <c r="X26" s="39" t="s">
        <v>43</v>
      </c>
      <c r="Y26" s="40">
        <v>2833.415011087402</v>
      </c>
      <c r="Z26" s="41">
        <v>796.00200402180576</v>
      </c>
      <c r="AA26" s="41">
        <v>12736.087660945264</v>
      </c>
      <c r="AB26" s="42">
        <v>15569.50267203268</v>
      </c>
      <c r="AC26" s="43">
        <v>422.94565399561588</v>
      </c>
      <c r="AD26" s="35">
        <v>668.3654168732719</v>
      </c>
      <c r="AE26" s="44">
        <v>0.11247405170786941</v>
      </c>
      <c r="AF26" s="44">
        <v>0.49556520098131723</v>
      </c>
      <c r="AG26" s="44">
        <v>0.39196074731081337</v>
      </c>
      <c r="AH26" s="45">
        <v>6.3017500437676581</v>
      </c>
      <c r="AI26" s="45">
        <v>10.335027102171892</v>
      </c>
      <c r="AJ26" s="45">
        <v>8.3181217006566985</v>
      </c>
      <c r="AL26" s="19" t="s">
        <v>29</v>
      </c>
      <c r="AM26" s="38">
        <v>4</v>
      </c>
      <c r="AN26" s="39" t="s">
        <v>43</v>
      </c>
      <c r="AO26" s="40">
        <v>2833.4963256661958</v>
      </c>
      <c r="AP26" s="41">
        <v>712.59802609432199</v>
      </c>
      <c r="AQ26" s="41">
        <v>11215.968428287182</v>
      </c>
      <c r="AR26" s="42">
        <v>14049.464753953371</v>
      </c>
      <c r="AS26" s="43">
        <v>336.95038044042241</v>
      </c>
      <c r="AT26" s="35">
        <v>532.38327388417019</v>
      </c>
      <c r="AU26" s="44">
        <v>0.14229099830156633</v>
      </c>
      <c r="AV26" s="44">
        <v>0.49556520098131723</v>
      </c>
      <c r="AW26" s="44">
        <v>0.36214380071711644</v>
      </c>
      <c r="AX26" s="45">
        <v>7.1289546580070189</v>
      </c>
      <c r="AY26" s="45">
        <v>11.9350535420835</v>
      </c>
      <c r="AZ26" s="45">
        <v>9.3713793868836639</v>
      </c>
      <c r="BB26" s="19" t="s">
        <v>29</v>
      </c>
      <c r="BC26" s="38">
        <v>4</v>
      </c>
      <c r="BD26" s="39" t="s">
        <v>43</v>
      </c>
      <c r="BE26" s="40" t="e">
        <v>#VALUE!</v>
      </c>
      <c r="BF26" s="41" t="s">
        <v>61</v>
      </c>
      <c r="BG26" s="41" t="s">
        <v>61</v>
      </c>
      <c r="BH26" s="42" t="s">
        <v>61</v>
      </c>
      <c r="BI26" s="43" t="s">
        <v>61</v>
      </c>
      <c r="BJ26" s="35" t="e">
        <v>#VALUE!</v>
      </c>
      <c r="BK26" s="44">
        <v>0</v>
      </c>
      <c r="BL26" s="44">
        <v>0</v>
      </c>
      <c r="BM26" s="44">
        <v>0</v>
      </c>
      <c r="BN26" s="45" t="e">
        <v>#VALUE!</v>
      </c>
      <c r="BO26" s="45" t="s">
        <v>61</v>
      </c>
      <c r="BP26" s="45" t="s">
        <v>61</v>
      </c>
      <c r="BR26" s="19" t="s">
        <v>29</v>
      </c>
      <c r="BS26" s="38">
        <v>4</v>
      </c>
      <c r="BT26" s="39" t="s">
        <v>43</v>
      </c>
      <c r="BU26" s="40" t="e">
        <v>#VALUE!</v>
      </c>
      <c r="BV26" s="41" t="s">
        <v>61</v>
      </c>
      <c r="BW26" s="41" t="s">
        <v>61</v>
      </c>
      <c r="BX26" s="42" t="s">
        <v>61</v>
      </c>
      <c r="BY26" s="43" t="s">
        <v>61</v>
      </c>
      <c r="BZ26" s="35" t="e">
        <v>#VALUE!</v>
      </c>
      <c r="CA26" s="44">
        <v>0</v>
      </c>
      <c r="CB26" s="44">
        <v>0</v>
      </c>
      <c r="CC26" s="44">
        <v>0</v>
      </c>
      <c r="CD26" s="45" t="e">
        <v>#VALUE!</v>
      </c>
      <c r="CE26" s="45" t="s">
        <v>61</v>
      </c>
      <c r="CF26" s="45" t="s">
        <v>61</v>
      </c>
      <c r="CH26" s="19"/>
      <c r="CI26" s="38"/>
      <c r="CJ26" s="39"/>
      <c r="CK26" s="40"/>
      <c r="CL26" s="41"/>
      <c r="CM26" s="41"/>
      <c r="CN26" s="42"/>
      <c r="CO26" s="43"/>
      <c r="CP26" s="35"/>
      <c r="CQ26" s="44"/>
      <c r="CR26" s="44"/>
      <c r="CS26" s="44"/>
      <c r="CT26" s="45"/>
      <c r="CU26" s="45"/>
      <c r="CV26" s="45"/>
      <c r="CX26" s="19" t="s">
        <v>29</v>
      </c>
      <c r="CY26" s="38">
        <v>4</v>
      </c>
      <c r="CZ26" s="39" t="s">
        <v>43</v>
      </c>
      <c r="DA26" s="40" t="e">
        <v>#VALUE!</v>
      </c>
      <c r="DB26" s="41" t="s">
        <v>61</v>
      </c>
      <c r="DC26" s="41" t="s">
        <v>61</v>
      </c>
      <c r="DD26" s="42" t="s">
        <v>61</v>
      </c>
      <c r="DE26" s="43" t="s">
        <v>61</v>
      </c>
      <c r="DF26" s="35" t="e">
        <v>#VALUE!</v>
      </c>
      <c r="DG26" s="44">
        <v>0</v>
      </c>
      <c r="DH26" s="44">
        <v>0</v>
      </c>
      <c r="DI26" s="44">
        <v>0</v>
      </c>
      <c r="DJ26" s="45" t="e">
        <v>#VALUE!</v>
      </c>
      <c r="DK26" s="45" t="s">
        <v>61</v>
      </c>
      <c r="DL26" s="45" t="s">
        <v>61</v>
      </c>
    </row>
    <row r="27" spans="1:11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  <c r="AL27" s="9" t="s">
        <v>31</v>
      </c>
      <c r="AM27" s="23">
        <v>0</v>
      </c>
      <c r="AN27" s="24" t="s">
        <v>44</v>
      </c>
      <c r="AO27" s="25">
        <v>1558.3676603654662</v>
      </c>
      <c r="AP27" s="26">
        <v>843.64470876952373</v>
      </c>
      <c r="AQ27" s="26">
        <v>13169.123314473365</v>
      </c>
      <c r="AR27" s="27">
        <v>14727.490974838809</v>
      </c>
      <c r="AS27" s="28" t="s">
        <v>30</v>
      </c>
      <c r="AT27" s="28" t="s">
        <v>30</v>
      </c>
      <c r="AU27" s="29" t="s">
        <v>30</v>
      </c>
      <c r="AV27" s="30">
        <v>1</v>
      </c>
      <c r="AW27" s="29" t="s">
        <v>30</v>
      </c>
      <c r="AX27" s="31"/>
      <c r="AY27" s="31"/>
      <c r="AZ27" s="31"/>
      <c r="BB27" s="9" t="s">
        <v>31</v>
      </c>
      <c r="BC27" s="23">
        <v>0</v>
      </c>
      <c r="BD27" s="24" t="s">
        <v>44</v>
      </c>
      <c r="BE27" s="25" t="e">
        <v>#VALUE!</v>
      </c>
      <c r="BF27" s="26" t="s">
        <v>61</v>
      </c>
      <c r="BG27" s="26" t="s">
        <v>61</v>
      </c>
      <c r="BH27" s="27" t="s">
        <v>61</v>
      </c>
      <c r="BI27" s="28" t="s">
        <v>30</v>
      </c>
      <c r="BJ27" s="28" t="s">
        <v>30</v>
      </c>
      <c r="BK27" s="29" t="s">
        <v>30</v>
      </c>
      <c r="BL27" s="30">
        <v>1</v>
      </c>
      <c r="BM27" s="29" t="s">
        <v>30</v>
      </c>
      <c r="BN27" s="31"/>
      <c r="BO27" s="31"/>
      <c r="BP27" s="31"/>
      <c r="BR27" s="9" t="s">
        <v>31</v>
      </c>
      <c r="BS27" s="23">
        <v>0</v>
      </c>
      <c r="BT27" s="24" t="s">
        <v>44</v>
      </c>
      <c r="BU27" s="25" t="e">
        <v>#VALUE!</v>
      </c>
      <c r="BV27" s="26" t="s">
        <v>61</v>
      </c>
      <c r="BW27" s="26" t="s">
        <v>61</v>
      </c>
      <c r="BX27" s="27" t="s">
        <v>61</v>
      </c>
      <c r="BY27" s="28" t="s">
        <v>30</v>
      </c>
      <c r="BZ27" s="28" t="s">
        <v>30</v>
      </c>
      <c r="CA27" s="29" t="s">
        <v>30</v>
      </c>
      <c r="CB27" s="30">
        <v>1</v>
      </c>
      <c r="CC27" s="29" t="s">
        <v>30</v>
      </c>
      <c r="CD27" s="31"/>
      <c r="CE27" s="31"/>
      <c r="CF27" s="31"/>
      <c r="CH27" s="9"/>
      <c r="CI27" s="23"/>
      <c r="CJ27" s="24"/>
      <c r="CK27" s="25"/>
      <c r="CL27" s="26"/>
      <c r="CM27" s="26"/>
      <c r="CN27" s="27"/>
      <c r="CO27" s="28"/>
      <c r="CP27" s="28"/>
      <c r="CQ27" s="29"/>
      <c r="CR27" s="30"/>
      <c r="CS27" s="29"/>
      <c r="CT27" s="31"/>
      <c r="CU27" s="31"/>
      <c r="CV27" s="31"/>
      <c r="CX27" s="9" t="s">
        <v>31</v>
      </c>
      <c r="CY27" s="23">
        <v>0</v>
      </c>
      <c r="CZ27" s="24" t="s">
        <v>44</v>
      </c>
      <c r="DA27" s="25" t="e">
        <v>#VALUE!</v>
      </c>
      <c r="DB27" s="26" t="s">
        <v>61</v>
      </c>
      <c r="DC27" s="26" t="s">
        <v>61</v>
      </c>
      <c r="DD27" s="27" t="s">
        <v>61</v>
      </c>
      <c r="DE27" s="28" t="s">
        <v>30</v>
      </c>
      <c r="DF27" s="28" t="s">
        <v>30</v>
      </c>
      <c r="DG27" s="29" t="s">
        <v>30</v>
      </c>
      <c r="DH27" s="30">
        <v>1</v>
      </c>
      <c r="DI27" s="29" t="s">
        <v>30</v>
      </c>
      <c r="DJ27" s="31"/>
      <c r="DK27" s="31"/>
      <c r="DL27" s="31"/>
    </row>
    <row r="28" spans="1:116" ht="15" customHeight="1" x14ac:dyDescent="0.25">
      <c r="A28" s="160" t="s">
        <v>0</v>
      </c>
      <c r="B28" s="160" t="s">
        <v>1</v>
      </c>
      <c r="C28" s="134" t="s">
        <v>3</v>
      </c>
      <c r="D28" s="134"/>
      <c r="E28" s="134"/>
      <c r="F28" s="134"/>
      <c r="G28" s="159" t="s">
        <v>70</v>
      </c>
      <c r="H28" s="159" t="s">
        <v>72</v>
      </c>
      <c r="J28" s="160" t="s">
        <v>0</v>
      </c>
      <c r="K28" s="160" t="s">
        <v>1</v>
      </c>
      <c r="L28" s="134" t="s">
        <v>3</v>
      </c>
      <c r="M28" s="134"/>
      <c r="N28" s="134"/>
      <c r="O28" s="134"/>
      <c r="P28" s="159" t="s">
        <v>70</v>
      </c>
      <c r="Q28" s="159" t="s">
        <v>72</v>
      </c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  <c r="AL28" s="9" t="s">
        <v>31</v>
      </c>
      <c r="AM28" s="23">
        <v>1</v>
      </c>
      <c r="AN28" s="24" t="s">
        <v>45</v>
      </c>
      <c r="AO28" s="32">
        <v>1710.5867164627625</v>
      </c>
      <c r="AP28" s="33">
        <v>749.4926854435231</v>
      </c>
      <c r="AQ28" s="33">
        <v>11758.831313036349</v>
      </c>
      <c r="AR28" s="34">
        <v>13469.418029499126</v>
      </c>
      <c r="AS28" s="35">
        <v>1208.5193932783466</v>
      </c>
      <c r="AT28" s="35">
        <v>1258.0729453396834</v>
      </c>
      <c r="AU28" s="36">
        <v>5.3186314253283608E-2</v>
      </c>
      <c r="AV28" s="36">
        <v>0.3815469434084644</v>
      </c>
      <c r="AW28" s="36">
        <v>0.56526674233825203</v>
      </c>
      <c r="AX28" s="37">
        <v>1.6167369613528009</v>
      </c>
      <c r="AY28" s="37">
        <v>4.1038662950004268</v>
      </c>
      <c r="AZ28" s="37">
        <v>1.2378025217252171</v>
      </c>
      <c r="BB28" s="9" t="s">
        <v>31</v>
      </c>
      <c r="BC28" s="23">
        <v>1</v>
      </c>
      <c r="BD28" s="24" t="s">
        <v>45</v>
      </c>
      <c r="BE28" s="32" t="e">
        <v>#VALUE!</v>
      </c>
      <c r="BF28" s="33" t="s">
        <v>61</v>
      </c>
      <c r="BG28" s="33" t="s">
        <v>61</v>
      </c>
      <c r="BH28" s="34" t="s">
        <v>61</v>
      </c>
      <c r="BI28" s="35" t="s">
        <v>61</v>
      </c>
      <c r="BJ28" s="35" t="e">
        <v>#VALUE!</v>
      </c>
      <c r="BK28" s="36">
        <v>0</v>
      </c>
      <c r="BL28" s="36">
        <v>0</v>
      </c>
      <c r="BM28" s="36">
        <v>0</v>
      </c>
      <c r="BN28" s="37" t="e">
        <v>#VALUE!</v>
      </c>
      <c r="BO28" s="37" t="s">
        <v>61</v>
      </c>
      <c r="BP28" s="37" t="s">
        <v>61</v>
      </c>
      <c r="BR28" s="9" t="s">
        <v>31</v>
      </c>
      <c r="BS28" s="23">
        <v>1</v>
      </c>
      <c r="BT28" s="24" t="s">
        <v>45</v>
      </c>
      <c r="BU28" s="32" t="e">
        <v>#VALUE!</v>
      </c>
      <c r="BV28" s="33" t="s">
        <v>61</v>
      </c>
      <c r="BW28" s="33" t="s">
        <v>61</v>
      </c>
      <c r="BX28" s="34" t="s">
        <v>61</v>
      </c>
      <c r="BY28" s="35" t="s">
        <v>61</v>
      </c>
      <c r="BZ28" s="35" t="e">
        <v>#VALUE!</v>
      </c>
      <c r="CA28" s="36">
        <v>0</v>
      </c>
      <c r="CB28" s="36">
        <v>0</v>
      </c>
      <c r="CC28" s="36">
        <v>0</v>
      </c>
      <c r="CD28" s="37" t="e">
        <v>#VALUE!</v>
      </c>
      <c r="CE28" s="37" t="s">
        <v>61</v>
      </c>
      <c r="CF28" s="37" t="s">
        <v>61</v>
      </c>
      <c r="CH28" s="9"/>
      <c r="CI28" s="23"/>
      <c r="CJ28" s="24"/>
      <c r="CK28" s="32"/>
      <c r="CL28" s="33"/>
      <c r="CM28" s="33"/>
      <c r="CN28" s="34"/>
      <c r="CO28" s="35"/>
      <c r="CP28" s="35"/>
      <c r="CQ28" s="36"/>
      <c r="CR28" s="36"/>
      <c r="CS28" s="36"/>
      <c r="CT28" s="37"/>
      <c r="CU28" s="37"/>
      <c r="CV28" s="37"/>
      <c r="CX28" s="9" t="s">
        <v>31</v>
      </c>
      <c r="CY28" s="23">
        <v>1</v>
      </c>
      <c r="CZ28" s="24" t="s">
        <v>45</v>
      </c>
      <c r="DA28" s="32" t="e">
        <v>#VALUE!</v>
      </c>
      <c r="DB28" s="33" t="s">
        <v>61</v>
      </c>
      <c r="DC28" s="33" t="s">
        <v>61</v>
      </c>
      <c r="DD28" s="34" t="s">
        <v>61</v>
      </c>
      <c r="DE28" s="35" t="s">
        <v>61</v>
      </c>
      <c r="DF28" s="35" t="e">
        <v>#VALUE!</v>
      </c>
      <c r="DG28" s="36">
        <v>0</v>
      </c>
      <c r="DH28" s="36">
        <v>0</v>
      </c>
      <c r="DI28" s="36">
        <v>0</v>
      </c>
      <c r="DJ28" s="37" t="e">
        <v>#VALUE!</v>
      </c>
      <c r="DK28" s="37" t="s">
        <v>61</v>
      </c>
      <c r="DL28" s="37" t="s">
        <v>61</v>
      </c>
    </row>
    <row r="29" spans="1:116" ht="30" x14ac:dyDescent="0.25">
      <c r="A29" s="160"/>
      <c r="B29" s="160"/>
      <c r="C29" s="60" t="s">
        <v>2</v>
      </c>
      <c r="D29" s="57" t="s">
        <v>63</v>
      </c>
      <c r="E29" s="57" t="s">
        <v>85</v>
      </c>
      <c r="F29" s="57" t="s">
        <v>86</v>
      </c>
      <c r="G29" s="159"/>
      <c r="H29" s="159"/>
      <c r="J29" s="160"/>
      <c r="K29" s="160"/>
      <c r="L29" s="60" t="s">
        <v>2</v>
      </c>
      <c r="M29" s="57" t="s">
        <v>63</v>
      </c>
      <c r="N29" s="57" t="s">
        <v>85</v>
      </c>
      <c r="O29" s="57" t="s">
        <v>86</v>
      </c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  <c r="AL29" s="9" t="s">
        <v>31</v>
      </c>
      <c r="AM29" s="23">
        <v>2</v>
      </c>
      <c r="AN29" s="24" t="s">
        <v>46</v>
      </c>
      <c r="AO29" s="32">
        <v>1843.3865645052147</v>
      </c>
      <c r="AP29" s="33">
        <v>728.73790254347205</v>
      </c>
      <c r="AQ29" s="33">
        <v>11442.557089704718</v>
      </c>
      <c r="AR29" s="34">
        <v>13285.943654209952</v>
      </c>
      <c r="AS29" s="35">
        <v>1154.975684637496</v>
      </c>
      <c r="AT29" s="35">
        <v>1441.5473206288571</v>
      </c>
      <c r="AU29" s="36">
        <v>0.10264310037295281</v>
      </c>
      <c r="AV29" s="36">
        <v>0.23171720447543376</v>
      </c>
      <c r="AW29" s="36">
        <v>0.66563969515161348</v>
      </c>
      <c r="AX29" s="37">
        <v>2.4804353501831895</v>
      </c>
      <c r="AY29" s="37">
        <v>6.6932997580356659</v>
      </c>
      <c r="AZ29" s="37">
        <v>3.3014605332484486</v>
      </c>
      <c r="BB29" s="9" t="s">
        <v>31</v>
      </c>
      <c r="BC29" s="23">
        <v>2</v>
      </c>
      <c r="BD29" s="24" t="s">
        <v>46</v>
      </c>
      <c r="BE29" s="32" t="e">
        <v>#VALUE!</v>
      </c>
      <c r="BF29" s="33" t="s">
        <v>61</v>
      </c>
      <c r="BG29" s="33" t="s">
        <v>61</v>
      </c>
      <c r="BH29" s="34" t="s">
        <v>61</v>
      </c>
      <c r="BI29" s="35" t="s">
        <v>61</v>
      </c>
      <c r="BJ29" s="35" t="e">
        <v>#VALUE!</v>
      </c>
      <c r="BK29" s="36">
        <v>0</v>
      </c>
      <c r="BL29" s="36">
        <v>0</v>
      </c>
      <c r="BM29" s="36">
        <v>0</v>
      </c>
      <c r="BN29" s="37" t="e">
        <v>#VALUE!</v>
      </c>
      <c r="BO29" s="37" t="s">
        <v>61</v>
      </c>
      <c r="BP29" s="37" t="s">
        <v>61</v>
      </c>
      <c r="BR29" s="9" t="s">
        <v>31</v>
      </c>
      <c r="BS29" s="23">
        <v>2</v>
      </c>
      <c r="BT29" s="24" t="s">
        <v>46</v>
      </c>
      <c r="BU29" s="32" t="e">
        <v>#VALUE!</v>
      </c>
      <c r="BV29" s="33" t="s">
        <v>61</v>
      </c>
      <c r="BW29" s="33" t="s">
        <v>61</v>
      </c>
      <c r="BX29" s="34" t="s">
        <v>61</v>
      </c>
      <c r="BY29" s="35" t="s">
        <v>61</v>
      </c>
      <c r="BZ29" s="35" t="e">
        <v>#VALUE!</v>
      </c>
      <c r="CA29" s="36">
        <v>0</v>
      </c>
      <c r="CB29" s="36">
        <v>0</v>
      </c>
      <c r="CC29" s="36">
        <v>0</v>
      </c>
      <c r="CD29" s="37" t="e">
        <v>#VALUE!</v>
      </c>
      <c r="CE29" s="37" t="s">
        <v>61</v>
      </c>
      <c r="CF29" s="37" t="s">
        <v>61</v>
      </c>
      <c r="CH29" s="9"/>
      <c r="CI29" s="23"/>
      <c r="CJ29" s="24"/>
      <c r="CK29" s="32"/>
      <c r="CL29" s="33"/>
      <c r="CM29" s="33"/>
      <c r="CN29" s="34"/>
      <c r="CO29" s="35"/>
      <c r="CP29" s="35"/>
      <c r="CQ29" s="36"/>
      <c r="CR29" s="36"/>
      <c r="CS29" s="36"/>
      <c r="CT29" s="37"/>
      <c r="CU29" s="37"/>
      <c r="CV29" s="37"/>
      <c r="CX29" s="9" t="s">
        <v>31</v>
      </c>
      <c r="CY29" s="23">
        <v>2</v>
      </c>
      <c r="CZ29" s="24" t="s">
        <v>46</v>
      </c>
      <c r="DA29" s="32" t="e">
        <v>#VALUE!</v>
      </c>
      <c r="DB29" s="33" t="s">
        <v>61</v>
      </c>
      <c r="DC29" s="33" t="s">
        <v>61</v>
      </c>
      <c r="DD29" s="34" t="s">
        <v>61</v>
      </c>
      <c r="DE29" s="35" t="s">
        <v>61</v>
      </c>
      <c r="DF29" s="35" t="e">
        <v>#VALUE!</v>
      </c>
      <c r="DG29" s="36">
        <v>0</v>
      </c>
      <c r="DH29" s="36">
        <v>0</v>
      </c>
      <c r="DI29" s="36">
        <v>0</v>
      </c>
      <c r="DJ29" s="37" t="e">
        <v>#VALUE!</v>
      </c>
      <c r="DK29" s="37" t="s">
        <v>61</v>
      </c>
      <c r="DL29" s="37" t="s">
        <v>61</v>
      </c>
    </row>
    <row r="30" spans="1:116" x14ac:dyDescent="0.25">
      <c r="A30" s="134" t="s">
        <v>64</v>
      </c>
      <c r="B30" s="134"/>
      <c r="C30" s="134"/>
      <c r="D30" s="134"/>
      <c r="E30" s="134"/>
      <c r="F30" s="134"/>
      <c r="G30" s="134"/>
      <c r="H30" s="134"/>
      <c r="J30" s="134" t="s">
        <v>64</v>
      </c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  <c r="AL30" s="9" t="s">
        <v>31</v>
      </c>
      <c r="AM30" s="23">
        <v>3</v>
      </c>
      <c r="AN30" s="24" t="s">
        <v>47</v>
      </c>
      <c r="AO30" s="32">
        <v>1889.7218028580719</v>
      </c>
      <c r="AP30" s="33">
        <v>725.13771258214774</v>
      </c>
      <c r="AQ30" s="33">
        <v>11385.165470463802</v>
      </c>
      <c r="AR30" s="34">
        <v>13274.887273321838</v>
      </c>
      <c r="AS30" s="35">
        <v>901.26327924819793</v>
      </c>
      <c r="AT30" s="35">
        <v>1452.6037015169713</v>
      </c>
      <c r="AU30" s="36">
        <v>0.26236419652991733</v>
      </c>
      <c r="AV30" s="36">
        <v>3.2430679422733905E-3</v>
      </c>
      <c r="AW30" s="36">
        <v>0.73439273552780926</v>
      </c>
      <c r="AX30" s="37">
        <v>2.7960724105156527</v>
      </c>
      <c r="AY30" s="37">
        <v>8.8130714246151456</v>
      </c>
      <c r="AZ30" s="37">
        <v>4.6202579535592836</v>
      </c>
      <c r="BB30" s="9" t="s">
        <v>31</v>
      </c>
      <c r="BC30" s="23">
        <v>3</v>
      </c>
      <c r="BD30" s="24" t="s">
        <v>47</v>
      </c>
      <c r="BE30" s="32" t="e">
        <v>#VALUE!</v>
      </c>
      <c r="BF30" s="33" t="s">
        <v>61</v>
      </c>
      <c r="BG30" s="33" t="s">
        <v>61</v>
      </c>
      <c r="BH30" s="34" t="s">
        <v>61</v>
      </c>
      <c r="BI30" s="35" t="s">
        <v>61</v>
      </c>
      <c r="BJ30" s="35" t="e">
        <v>#VALUE!</v>
      </c>
      <c r="BK30" s="36">
        <v>0</v>
      </c>
      <c r="BL30" s="36">
        <v>0</v>
      </c>
      <c r="BM30" s="36">
        <v>0</v>
      </c>
      <c r="BN30" s="37" t="e">
        <v>#VALUE!</v>
      </c>
      <c r="BO30" s="37" t="s">
        <v>61</v>
      </c>
      <c r="BP30" s="37" t="s">
        <v>61</v>
      </c>
      <c r="BR30" s="9" t="s">
        <v>31</v>
      </c>
      <c r="BS30" s="23">
        <v>3</v>
      </c>
      <c r="BT30" s="24" t="s">
        <v>47</v>
      </c>
      <c r="BU30" s="32" t="e">
        <v>#VALUE!</v>
      </c>
      <c r="BV30" s="33" t="s">
        <v>61</v>
      </c>
      <c r="BW30" s="33" t="s">
        <v>61</v>
      </c>
      <c r="BX30" s="34" t="s">
        <v>61</v>
      </c>
      <c r="BY30" s="35" t="s">
        <v>61</v>
      </c>
      <c r="BZ30" s="35" t="e">
        <v>#VALUE!</v>
      </c>
      <c r="CA30" s="36">
        <v>0</v>
      </c>
      <c r="CB30" s="36">
        <v>0</v>
      </c>
      <c r="CC30" s="36">
        <v>0</v>
      </c>
      <c r="CD30" s="37" t="e">
        <v>#VALUE!</v>
      </c>
      <c r="CE30" s="37" t="s">
        <v>61</v>
      </c>
      <c r="CF30" s="37" t="s">
        <v>61</v>
      </c>
      <c r="CH30" s="9"/>
      <c r="CI30" s="23"/>
      <c r="CJ30" s="24"/>
      <c r="CK30" s="32"/>
      <c r="CL30" s="33"/>
      <c r="CM30" s="33"/>
      <c r="CN30" s="34"/>
      <c r="CO30" s="35"/>
      <c r="CP30" s="35"/>
      <c r="CQ30" s="36"/>
      <c r="CR30" s="36"/>
      <c r="CS30" s="36"/>
      <c r="CT30" s="37"/>
      <c r="CU30" s="37"/>
      <c r="CV30" s="37"/>
      <c r="CX30" s="9" t="s">
        <v>31</v>
      </c>
      <c r="CY30" s="23">
        <v>3</v>
      </c>
      <c r="CZ30" s="24" t="s">
        <v>47</v>
      </c>
      <c r="DA30" s="32" t="e">
        <v>#VALUE!</v>
      </c>
      <c r="DB30" s="33" t="s">
        <v>61</v>
      </c>
      <c r="DC30" s="33" t="s">
        <v>61</v>
      </c>
      <c r="DD30" s="34" t="s">
        <v>61</v>
      </c>
      <c r="DE30" s="35" t="s">
        <v>61</v>
      </c>
      <c r="DF30" s="35" t="e">
        <v>#VALUE!</v>
      </c>
      <c r="DG30" s="36">
        <v>0</v>
      </c>
      <c r="DH30" s="36">
        <v>0</v>
      </c>
      <c r="DI30" s="36">
        <v>0</v>
      </c>
      <c r="DJ30" s="37" t="e">
        <v>#VALUE!</v>
      </c>
      <c r="DK30" s="37" t="s">
        <v>61</v>
      </c>
      <c r="DL30" s="37" t="s">
        <v>61</v>
      </c>
    </row>
    <row r="31" spans="1:116" x14ac:dyDescent="0.25">
      <c r="A31" s="2">
        <v>0</v>
      </c>
      <c r="B31" s="3">
        <v>0.8</v>
      </c>
      <c r="C31" s="61" t="str">
        <f>BI37</f>
        <v>NA</v>
      </c>
      <c r="D31" s="58" t="str">
        <f>BK37</f>
        <v>NA</v>
      </c>
      <c r="E31" s="58">
        <f t="shared" ref="E31:F35" si="24">BL37</f>
        <v>1</v>
      </c>
      <c r="F31" s="58" t="str">
        <f t="shared" si="24"/>
        <v>NA</v>
      </c>
      <c r="G31" s="68" t="s">
        <v>30</v>
      </c>
      <c r="H31" s="68" t="s">
        <v>30</v>
      </c>
      <c r="J31" s="2">
        <v>0</v>
      </c>
      <c r="K31" s="3">
        <v>0.8</v>
      </c>
      <c r="L31" s="61" t="str">
        <f>BY37</f>
        <v>NA</v>
      </c>
      <c r="M31" s="58" t="str">
        <f>CA37</f>
        <v>NA</v>
      </c>
      <c r="N31" s="58">
        <f t="shared" ref="N31:O35" si="25">CB37</f>
        <v>1</v>
      </c>
      <c r="O31" s="58" t="str">
        <f t="shared" si="25"/>
        <v>NA</v>
      </c>
      <c r="P31" s="68" t="s">
        <v>30</v>
      </c>
      <c r="Q31" s="68" t="s">
        <v>30</v>
      </c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  <c r="AL31" s="47" t="s">
        <v>48</v>
      </c>
      <c r="AM31" s="5"/>
      <c r="AN31" s="5"/>
      <c r="AO31" s="5"/>
      <c r="AP31" s="5" t="s">
        <v>32</v>
      </c>
      <c r="AQ31" s="5"/>
      <c r="AR31" s="5"/>
      <c r="AS31" s="5"/>
      <c r="AT31" s="5"/>
      <c r="AU31" s="49"/>
      <c r="AV31" s="5"/>
      <c r="AW31" s="5"/>
      <c r="AX31" s="5"/>
      <c r="AY31" s="5"/>
      <c r="AZ31" s="5"/>
      <c r="BB31" s="47" t="s">
        <v>48</v>
      </c>
      <c r="BC31" s="5"/>
      <c r="BD31" s="5"/>
      <c r="BE31" s="5"/>
      <c r="BF31" s="5" t="s">
        <v>32</v>
      </c>
      <c r="BG31" s="5"/>
      <c r="BH31" s="5"/>
      <c r="BI31" s="5"/>
      <c r="BJ31" s="5"/>
      <c r="BK31" s="49"/>
      <c r="BL31" s="5"/>
      <c r="BM31" s="5"/>
      <c r="BN31" s="5"/>
      <c r="BO31" s="5"/>
      <c r="BP31" s="5"/>
      <c r="BR31" s="47" t="s">
        <v>48</v>
      </c>
      <c r="BS31" s="5"/>
      <c r="BT31" s="5"/>
      <c r="BU31" s="5"/>
      <c r="BV31" s="5" t="s">
        <v>32</v>
      </c>
      <c r="BW31" s="5"/>
      <c r="BX31" s="5"/>
      <c r="BY31" s="5"/>
      <c r="BZ31" s="5"/>
      <c r="CA31" s="49"/>
      <c r="CB31" s="5"/>
      <c r="CC31" s="5"/>
      <c r="CD31" s="5"/>
      <c r="CE31" s="5"/>
      <c r="CF31" s="5"/>
      <c r="CH31" s="47"/>
      <c r="CI31" s="5"/>
      <c r="CJ31" s="5"/>
      <c r="CK31" s="5"/>
      <c r="CL31" s="5"/>
      <c r="CM31" s="5"/>
      <c r="CN31" s="5"/>
      <c r="CO31" s="5"/>
      <c r="CP31" s="5"/>
      <c r="CQ31" s="49"/>
      <c r="CR31" s="5"/>
      <c r="CS31" s="5"/>
      <c r="CT31" s="5"/>
      <c r="CU31" s="5"/>
      <c r="CV31" s="5"/>
      <c r="CX31" s="47" t="s">
        <v>48</v>
      </c>
      <c r="CY31" s="5"/>
      <c r="CZ31" s="5"/>
      <c r="DA31" s="5"/>
      <c r="DB31" s="5" t="s">
        <v>32</v>
      </c>
      <c r="DC31" s="5"/>
      <c r="DD31" s="5"/>
      <c r="DE31" s="5"/>
      <c r="DF31" s="5"/>
      <c r="DG31" s="49"/>
      <c r="DH31" s="5"/>
      <c r="DI31" s="5"/>
      <c r="DJ31" s="5"/>
      <c r="DK31" s="5"/>
      <c r="DL31" s="5"/>
    </row>
    <row r="32" spans="1:116" x14ac:dyDescent="0.25">
      <c r="A32" s="2">
        <v>1</v>
      </c>
      <c r="B32" s="3">
        <v>0.9</v>
      </c>
      <c r="C32" s="61">
        <f>BI38</f>
        <v>135.19850934650566</v>
      </c>
      <c r="D32" s="58">
        <f>BK38</f>
        <v>3.3999999999999998E-3</v>
      </c>
      <c r="E32" s="58">
        <f t="shared" si="24"/>
        <v>0.99</v>
      </c>
      <c r="F32" s="58">
        <f t="shared" si="24"/>
        <v>6.6E-3</v>
      </c>
      <c r="G32" s="68">
        <f>BN38</f>
        <v>13.834474306924189</v>
      </c>
      <c r="H32" s="68">
        <f>BO38</f>
        <v>10.875416877522987</v>
      </c>
      <c r="J32" s="2">
        <v>1</v>
      </c>
      <c r="K32" s="3">
        <v>0.9</v>
      </c>
      <c r="L32" s="61">
        <f t="shared" ref="L32:L35" si="26">BY38</f>
        <v>115.14808535124459</v>
      </c>
      <c r="M32" s="58">
        <f t="shared" ref="M32:M35" si="27">CA38</f>
        <v>3.3999999999999998E-3</v>
      </c>
      <c r="N32" s="58">
        <f t="shared" si="25"/>
        <v>0.99</v>
      </c>
      <c r="O32" s="58">
        <f t="shared" si="25"/>
        <v>6.6E-3</v>
      </c>
      <c r="P32" s="68">
        <f>CD38</f>
        <v>15.23193104014225</v>
      </c>
      <c r="Q32" s="68">
        <f>CE38</f>
        <v>10.103699978580554</v>
      </c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x14ac:dyDescent="0.25">
      <c r="A33" s="2">
        <v>2</v>
      </c>
      <c r="B33" s="3">
        <v>0.92</v>
      </c>
      <c r="C33" s="61">
        <f>BI39</f>
        <v>123.8081430470351</v>
      </c>
      <c r="D33" s="58">
        <f>BK39</f>
        <v>3.8E-3</v>
      </c>
      <c r="E33" s="58">
        <f t="shared" si="24"/>
        <v>0.98799999999999999</v>
      </c>
      <c r="F33" s="58">
        <f t="shared" si="24"/>
        <v>8.2000000000000007E-3</v>
      </c>
      <c r="G33" s="68">
        <f t="shared" ref="G33:H35" si="28">BN39</f>
        <v>13.330263606905286</v>
      </c>
      <c r="H33" s="68">
        <f t="shared" si="28"/>
        <v>9.3734364567045709</v>
      </c>
      <c r="J33" s="2">
        <v>2</v>
      </c>
      <c r="K33" s="3">
        <v>0.92</v>
      </c>
      <c r="L33" s="61">
        <f t="shared" si="26"/>
        <v>63.401657333618509</v>
      </c>
      <c r="M33" s="58">
        <f t="shared" si="27"/>
        <v>3.8999999999999998E-3</v>
      </c>
      <c r="N33" s="58">
        <f t="shared" si="25"/>
        <v>0.98799999999999999</v>
      </c>
      <c r="O33" s="58">
        <f t="shared" si="25"/>
        <v>8.0999999999999996E-3</v>
      </c>
      <c r="P33" s="68">
        <f t="shared" ref="P33:Q35" si="29">CD39</f>
        <v>15.402569668713488</v>
      </c>
      <c r="Q33" s="68">
        <f t="shared" si="29"/>
        <v>9.5736717233737689</v>
      </c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  <c r="AL33" s="4" t="s">
        <v>34</v>
      </c>
      <c r="AM33" s="5"/>
      <c r="AN33" s="5"/>
      <c r="AO33" s="5"/>
      <c r="AP33" s="5"/>
      <c r="AQ33" s="5"/>
      <c r="AR33" s="5"/>
      <c r="AS33" s="5"/>
      <c r="AT33" s="5"/>
      <c r="AU33" s="6" t="s">
        <v>6</v>
      </c>
      <c r="AV33" s="5"/>
      <c r="AW33" s="5"/>
      <c r="AX33" s="5"/>
      <c r="AY33" s="5"/>
      <c r="AZ33" s="5"/>
      <c r="BB33" s="4" t="s">
        <v>34</v>
      </c>
      <c r="BC33" s="5"/>
      <c r="BD33" s="5"/>
      <c r="BE33" s="5"/>
      <c r="BF33" s="5"/>
      <c r="BG33" s="5"/>
      <c r="BH33" s="5"/>
      <c r="BI33" s="5"/>
      <c r="BJ33" s="5"/>
      <c r="BK33" s="6" t="s">
        <v>6</v>
      </c>
      <c r="BL33" s="5"/>
      <c r="BM33" s="5"/>
      <c r="BN33" s="5"/>
      <c r="BO33" s="5"/>
      <c r="BP33" s="5"/>
      <c r="BR33" s="4" t="s">
        <v>34</v>
      </c>
      <c r="BS33" s="5"/>
      <c r="BT33" s="5"/>
      <c r="BU33" s="5"/>
      <c r="BV33" s="5"/>
      <c r="BW33" s="5"/>
      <c r="BX33" s="5"/>
      <c r="BY33" s="5"/>
      <c r="BZ33" s="5"/>
      <c r="CA33" s="6" t="s">
        <v>6</v>
      </c>
      <c r="CB33" s="5"/>
      <c r="CC33" s="5"/>
      <c r="CD33" s="5"/>
      <c r="CE33" s="5"/>
      <c r="CF33" s="5"/>
      <c r="CH33" s="4"/>
      <c r="CI33" s="5"/>
      <c r="CJ33" s="5"/>
      <c r="CK33" s="5"/>
      <c r="CL33" s="5"/>
      <c r="CM33" s="5"/>
      <c r="CN33" s="5"/>
      <c r="CO33" s="5"/>
      <c r="CP33" s="5"/>
      <c r="CQ33" s="6"/>
      <c r="CR33" s="5"/>
      <c r="CS33" s="5"/>
      <c r="CT33" s="5"/>
      <c r="CU33" s="5"/>
      <c r="CV33" s="5"/>
      <c r="CX33" s="4" t="s">
        <v>34</v>
      </c>
      <c r="CY33" s="5"/>
      <c r="CZ33" s="5"/>
      <c r="DA33" s="5"/>
      <c r="DB33" s="5"/>
      <c r="DC33" s="5"/>
      <c r="DD33" s="5"/>
      <c r="DE33" s="5"/>
      <c r="DF33" s="5"/>
      <c r="DG33" s="6" t="s">
        <v>6</v>
      </c>
      <c r="DH33" s="5"/>
      <c r="DI33" s="5"/>
      <c r="DJ33" s="5"/>
      <c r="DK33" s="5"/>
      <c r="DL33" s="5"/>
    </row>
    <row r="34" spans="1:116" x14ac:dyDescent="0.25">
      <c r="A34" s="2">
        <v>3</v>
      </c>
      <c r="B34" s="3">
        <v>0.95</v>
      </c>
      <c r="C34" s="61">
        <f>BI40</f>
        <v>45.104750496761199</v>
      </c>
      <c r="D34" s="58">
        <f>BK40</f>
        <v>7.7999999999999996E-3</v>
      </c>
      <c r="E34" s="58">
        <f t="shared" si="24"/>
        <v>0.97919999999999996</v>
      </c>
      <c r="F34" s="58">
        <f t="shared" si="24"/>
        <v>1.2999999999999999E-2</v>
      </c>
      <c r="G34" s="68">
        <f t="shared" si="28"/>
        <v>14.532625110897701</v>
      </c>
      <c r="H34" s="68">
        <f t="shared" si="28"/>
        <v>11.908266195289647</v>
      </c>
      <c r="J34" s="2">
        <v>3</v>
      </c>
      <c r="K34" s="3">
        <v>0.95</v>
      </c>
      <c r="L34" s="61">
        <f t="shared" si="26"/>
        <v>-14.380671091944548</v>
      </c>
      <c r="M34" s="58">
        <f t="shared" si="27"/>
        <v>8.6999999999999994E-3</v>
      </c>
      <c r="N34" s="58">
        <f t="shared" si="25"/>
        <v>0.97919999999999996</v>
      </c>
      <c r="O34" s="58">
        <f t="shared" si="25"/>
        <v>1.21E-2</v>
      </c>
      <c r="P34" s="68">
        <f t="shared" si="29"/>
        <v>18.0124404012765</v>
      </c>
      <c r="Q34" s="68">
        <f t="shared" si="29"/>
        <v>12.728522565783749</v>
      </c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  <c r="AL34" s="8"/>
      <c r="AM34" s="9"/>
      <c r="AN34" s="9"/>
      <c r="AO34" s="10" t="s">
        <v>7</v>
      </c>
      <c r="AP34" s="10"/>
      <c r="AQ34" s="10"/>
      <c r="AR34" s="10"/>
      <c r="AS34" s="10"/>
      <c r="AT34" s="10"/>
      <c r="AU34" s="10"/>
      <c r="AV34" s="10"/>
      <c r="AW34" s="11"/>
      <c r="AX34" s="12"/>
      <c r="AY34" s="12" t="s">
        <v>8</v>
      </c>
      <c r="AZ34" s="12"/>
      <c r="BB34" s="8"/>
      <c r="BC34" s="9"/>
      <c r="BD34" s="9"/>
      <c r="BE34" s="10" t="s">
        <v>7</v>
      </c>
      <c r="BF34" s="10"/>
      <c r="BG34" s="10"/>
      <c r="BH34" s="10"/>
      <c r="BI34" s="10"/>
      <c r="BJ34" s="10"/>
      <c r="BK34" s="10"/>
      <c r="BL34" s="10"/>
      <c r="BM34" s="11"/>
      <c r="BN34" s="12"/>
      <c r="BO34" s="12" t="s">
        <v>8</v>
      </c>
      <c r="BP34" s="12"/>
      <c r="BR34" s="8"/>
      <c r="BS34" s="9"/>
      <c r="BT34" s="9"/>
      <c r="BU34" s="10" t="s">
        <v>7</v>
      </c>
      <c r="BV34" s="10"/>
      <c r="BW34" s="10"/>
      <c r="BX34" s="10"/>
      <c r="BY34" s="10"/>
      <c r="BZ34" s="10"/>
      <c r="CA34" s="10"/>
      <c r="CB34" s="10"/>
      <c r="CC34" s="11"/>
      <c r="CD34" s="12"/>
      <c r="CE34" s="12" t="s">
        <v>8</v>
      </c>
      <c r="CF34" s="12"/>
      <c r="CH34" s="8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1"/>
      <c r="CT34" s="12"/>
      <c r="CU34" s="12"/>
      <c r="CV34" s="12"/>
      <c r="CX34" s="8"/>
      <c r="CY34" s="9"/>
      <c r="CZ34" s="9"/>
      <c r="DA34" s="10" t="s">
        <v>7</v>
      </c>
      <c r="DB34" s="10"/>
      <c r="DC34" s="10"/>
      <c r="DD34" s="10"/>
      <c r="DE34" s="10"/>
      <c r="DF34" s="10"/>
      <c r="DG34" s="10"/>
      <c r="DH34" s="10"/>
      <c r="DI34" s="11"/>
      <c r="DJ34" s="12"/>
      <c r="DK34" s="12" t="s">
        <v>8</v>
      </c>
      <c r="DL34" s="12"/>
    </row>
    <row r="35" spans="1:116" x14ac:dyDescent="0.25">
      <c r="A35" s="2">
        <v>4</v>
      </c>
      <c r="B35" s="3">
        <v>0.98</v>
      </c>
      <c r="C35" s="61">
        <f>BI41</f>
        <v>-55.462108842845701</v>
      </c>
      <c r="D35" s="58">
        <f>BK41</f>
        <v>1.26E-2</v>
      </c>
      <c r="E35" s="58">
        <f t="shared" si="24"/>
        <v>0.97660000000000002</v>
      </c>
      <c r="F35" s="58">
        <f t="shared" si="24"/>
        <v>1.0800000000000001E-2</v>
      </c>
      <c r="G35" s="68">
        <f t="shared" si="28"/>
        <v>18.015895979778755</v>
      </c>
      <c r="H35" s="68">
        <f t="shared" si="28"/>
        <v>18.110609837036463</v>
      </c>
      <c r="J35" s="2">
        <v>4</v>
      </c>
      <c r="K35" s="3">
        <v>0.98</v>
      </c>
      <c r="L35" s="61">
        <f t="shared" si="26"/>
        <v>-88.237644193917163</v>
      </c>
      <c r="M35" s="58">
        <f t="shared" si="27"/>
        <v>1.4200000000000001E-2</v>
      </c>
      <c r="N35" s="58">
        <f t="shared" si="25"/>
        <v>0.97660000000000002</v>
      </c>
      <c r="O35" s="58">
        <f t="shared" si="25"/>
        <v>9.1999999999999998E-3</v>
      </c>
      <c r="P35" s="68">
        <f t="shared" si="29"/>
        <v>20.898076903705107</v>
      </c>
      <c r="Q35" s="68">
        <f t="shared" si="29"/>
        <v>19.321835930284063</v>
      </c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  <c r="AL35" s="8"/>
      <c r="AM35" s="13"/>
      <c r="AN35" s="14"/>
      <c r="AO35" s="9" t="s">
        <v>9</v>
      </c>
      <c r="AP35" s="15" t="s">
        <v>10</v>
      </c>
      <c r="AQ35" s="15" t="s">
        <v>11</v>
      </c>
      <c r="AR35" s="9"/>
      <c r="AS35" s="15" t="s">
        <v>12</v>
      </c>
      <c r="AT35" s="15" t="s">
        <v>13</v>
      </c>
      <c r="AU35" s="16" t="s">
        <v>14</v>
      </c>
      <c r="AV35" s="17" t="s">
        <v>15</v>
      </c>
      <c r="AW35" s="16" t="s">
        <v>14</v>
      </c>
      <c r="AX35" s="9" t="s">
        <v>16</v>
      </c>
      <c r="AY35" s="13"/>
      <c r="AZ35" s="13"/>
      <c r="BB35" s="8"/>
      <c r="BC35" s="13"/>
      <c r="BD35" s="14"/>
      <c r="BE35" s="9" t="s">
        <v>9</v>
      </c>
      <c r="BF35" s="15" t="s">
        <v>10</v>
      </c>
      <c r="BG35" s="15" t="s">
        <v>11</v>
      </c>
      <c r="BH35" s="9"/>
      <c r="BI35" s="15" t="s">
        <v>12</v>
      </c>
      <c r="BJ35" s="15" t="s">
        <v>13</v>
      </c>
      <c r="BK35" s="16" t="s">
        <v>14</v>
      </c>
      <c r="BL35" s="17" t="s">
        <v>15</v>
      </c>
      <c r="BM35" s="16" t="s">
        <v>14</v>
      </c>
      <c r="BN35" s="9" t="s">
        <v>16</v>
      </c>
      <c r="BO35" s="13"/>
      <c r="BP35" s="13"/>
      <c r="BR35" s="8"/>
      <c r="BS35" s="13"/>
      <c r="BT35" s="14"/>
      <c r="BU35" s="9" t="s">
        <v>9</v>
      </c>
      <c r="BV35" s="15" t="s">
        <v>10</v>
      </c>
      <c r="BW35" s="15" t="s">
        <v>11</v>
      </c>
      <c r="BX35" s="9"/>
      <c r="BY35" s="15" t="s">
        <v>12</v>
      </c>
      <c r="BZ35" s="15" t="s">
        <v>13</v>
      </c>
      <c r="CA35" s="16" t="s">
        <v>14</v>
      </c>
      <c r="CB35" s="17" t="s">
        <v>15</v>
      </c>
      <c r="CC35" s="16" t="s">
        <v>14</v>
      </c>
      <c r="CD35" s="9" t="s">
        <v>16</v>
      </c>
      <c r="CE35" s="13"/>
      <c r="CF35" s="13"/>
      <c r="CH35" s="8"/>
      <c r="CI35" s="13"/>
      <c r="CJ35" s="14"/>
      <c r="CK35" s="9"/>
      <c r="CL35" s="15"/>
      <c r="CM35" s="15"/>
      <c r="CN35" s="9"/>
      <c r="CO35" s="15"/>
      <c r="CP35" s="15"/>
      <c r="CQ35" s="16"/>
      <c r="CR35" s="17"/>
      <c r="CS35" s="16"/>
      <c r="CT35" s="9"/>
      <c r="CU35" s="13"/>
      <c r="CV35" s="13"/>
      <c r="CX35" s="8"/>
      <c r="CY35" s="13"/>
      <c r="CZ35" s="14"/>
      <c r="DA35" s="9" t="s">
        <v>9</v>
      </c>
      <c r="DB35" s="15" t="s">
        <v>10</v>
      </c>
      <c r="DC35" s="15" t="s">
        <v>11</v>
      </c>
      <c r="DD35" s="9"/>
      <c r="DE35" s="15" t="s">
        <v>12</v>
      </c>
      <c r="DF35" s="15" t="s">
        <v>13</v>
      </c>
      <c r="DG35" s="16" t="s">
        <v>14</v>
      </c>
      <c r="DH35" s="17" t="s">
        <v>15</v>
      </c>
      <c r="DI35" s="16" t="s">
        <v>14</v>
      </c>
      <c r="DJ35" s="9" t="s">
        <v>16</v>
      </c>
      <c r="DK35" s="13"/>
      <c r="DL35" s="13"/>
    </row>
    <row r="36" spans="1:116" x14ac:dyDescent="0.25">
      <c r="C36" s="64">
        <f t="shared" ref="C36:G39" si="30">(C32-C20)/C20</f>
        <v>-0.81778544100477801</v>
      </c>
      <c r="D36" s="64">
        <f t="shared" si="30"/>
        <v>-0.75782727272727268</v>
      </c>
      <c r="E36" s="64"/>
      <c r="F36" s="64"/>
      <c r="G36" s="64">
        <f t="shared" si="30"/>
        <v>1.5602797837348712</v>
      </c>
      <c r="H36" s="64">
        <f t="shared" ref="H36" si="31">(H32-H20)/H20</f>
        <v>0.11206673870154533</v>
      </c>
      <c r="L36" s="64">
        <f>(L32-C20)/C20</f>
        <v>-0.84480851384502698</v>
      </c>
      <c r="M36" s="64">
        <f>(M32-D20)/D20</f>
        <v>-0.75782727272727268</v>
      </c>
      <c r="N36" s="64"/>
      <c r="O36" s="64"/>
      <c r="P36" s="64">
        <f t="shared" ref="P36:Q39" si="32">(P32-G20)/G20</f>
        <v>1.8189003965117252</v>
      </c>
      <c r="Q36" s="64">
        <f t="shared" si="32"/>
        <v>3.3154757241644961E-2</v>
      </c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  <c r="AL36" s="18"/>
      <c r="AM36" s="19" t="s">
        <v>17</v>
      </c>
      <c r="AN36" s="20" t="s">
        <v>18</v>
      </c>
      <c r="AO36" s="19" t="s">
        <v>19</v>
      </c>
      <c r="AP36" s="21" t="s">
        <v>20</v>
      </c>
      <c r="AQ36" s="21" t="s">
        <v>21</v>
      </c>
      <c r="AR36" s="19" t="s">
        <v>12</v>
      </c>
      <c r="AS36" s="21" t="s">
        <v>22</v>
      </c>
      <c r="AT36" s="21" t="s">
        <v>22</v>
      </c>
      <c r="AU36" s="22" t="s">
        <v>23</v>
      </c>
      <c r="AV36" s="22" t="s">
        <v>24</v>
      </c>
      <c r="AW36" s="22" t="s">
        <v>25</v>
      </c>
      <c r="AX36" s="19" t="s">
        <v>26</v>
      </c>
      <c r="AY36" s="19" t="s">
        <v>27</v>
      </c>
      <c r="AZ36" s="19" t="s">
        <v>28</v>
      </c>
      <c r="BB36" s="18"/>
      <c r="BC36" s="19" t="s">
        <v>17</v>
      </c>
      <c r="BD36" s="20" t="s">
        <v>18</v>
      </c>
      <c r="BE36" s="19" t="s">
        <v>19</v>
      </c>
      <c r="BF36" s="21" t="s">
        <v>20</v>
      </c>
      <c r="BG36" s="21" t="s">
        <v>21</v>
      </c>
      <c r="BH36" s="19" t="s">
        <v>12</v>
      </c>
      <c r="BI36" s="21" t="s">
        <v>22</v>
      </c>
      <c r="BJ36" s="21" t="s">
        <v>22</v>
      </c>
      <c r="BK36" s="22" t="s">
        <v>23</v>
      </c>
      <c r="BL36" s="22" t="s">
        <v>24</v>
      </c>
      <c r="BM36" s="22" t="s">
        <v>25</v>
      </c>
      <c r="BN36" s="19" t="s">
        <v>26</v>
      </c>
      <c r="BO36" s="19" t="s">
        <v>27</v>
      </c>
      <c r="BP36" s="19" t="s">
        <v>28</v>
      </c>
      <c r="BR36" s="18"/>
      <c r="BS36" s="19" t="s">
        <v>17</v>
      </c>
      <c r="BT36" s="20" t="s">
        <v>18</v>
      </c>
      <c r="BU36" s="19" t="s">
        <v>19</v>
      </c>
      <c r="BV36" s="21" t="s">
        <v>20</v>
      </c>
      <c r="BW36" s="21" t="s">
        <v>21</v>
      </c>
      <c r="BX36" s="19" t="s">
        <v>12</v>
      </c>
      <c r="BY36" s="21" t="s">
        <v>22</v>
      </c>
      <c r="BZ36" s="21" t="s">
        <v>22</v>
      </c>
      <c r="CA36" s="22" t="s">
        <v>23</v>
      </c>
      <c r="CB36" s="22" t="s">
        <v>24</v>
      </c>
      <c r="CC36" s="22" t="s">
        <v>25</v>
      </c>
      <c r="CD36" s="19" t="s">
        <v>26</v>
      </c>
      <c r="CE36" s="19" t="s">
        <v>27</v>
      </c>
      <c r="CF36" s="19" t="s">
        <v>28</v>
      </c>
      <c r="CH36" s="18"/>
      <c r="CI36" s="19"/>
      <c r="CJ36" s="20"/>
      <c r="CK36" s="19"/>
      <c r="CL36" s="21"/>
      <c r="CM36" s="21"/>
      <c r="CN36" s="19"/>
      <c r="CO36" s="21"/>
      <c r="CP36" s="21"/>
      <c r="CQ36" s="22"/>
      <c r="CR36" s="22"/>
      <c r="CS36" s="22"/>
      <c r="CT36" s="19"/>
      <c r="CU36" s="19"/>
      <c r="CV36" s="19"/>
      <c r="CX36" s="18"/>
      <c r="CY36" s="19" t="s">
        <v>17</v>
      </c>
      <c r="CZ36" s="20" t="s">
        <v>18</v>
      </c>
      <c r="DA36" s="19" t="s">
        <v>19</v>
      </c>
      <c r="DB36" s="21" t="s">
        <v>20</v>
      </c>
      <c r="DC36" s="21" t="s">
        <v>21</v>
      </c>
      <c r="DD36" s="19" t="s">
        <v>12</v>
      </c>
      <c r="DE36" s="21" t="s">
        <v>22</v>
      </c>
      <c r="DF36" s="21" t="s">
        <v>22</v>
      </c>
      <c r="DG36" s="22" t="s">
        <v>23</v>
      </c>
      <c r="DH36" s="22" t="s">
        <v>24</v>
      </c>
      <c r="DI36" s="22" t="s">
        <v>25</v>
      </c>
      <c r="DJ36" s="19" t="s">
        <v>26</v>
      </c>
      <c r="DK36" s="19" t="s">
        <v>27</v>
      </c>
      <c r="DL36" s="19" t="s">
        <v>28</v>
      </c>
    </row>
    <row r="37" spans="1:116" x14ac:dyDescent="0.25">
      <c r="C37" s="64">
        <f t="shared" si="30"/>
        <v>-0.78939890632062837</v>
      </c>
      <c r="D37" s="64">
        <f t="shared" si="30"/>
        <v>-0.73337611940298508</v>
      </c>
      <c r="E37" s="64"/>
      <c r="F37" s="64"/>
      <c r="G37" s="64">
        <f t="shared" si="30"/>
        <v>1.5034582274672448</v>
      </c>
      <c r="H37" s="64">
        <f t="shared" ref="H37" si="33">(H33-H21)/H21</f>
        <v>0.13290331522361504</v>
      </c>
      <c r="L37" s="64">
        <f t="shared" ref="L37:L39" si="34">(L33-C21)/C21</f>
        <v>-0.89215201805852018</v>
      </c>
      <c r="M37" s="64">
        <f>(M33-D21)/D21</f>
        <v>-0.72635970149253737</v>
      </c>
      <c r="N37" s="64"/>
      <c r="O37" s="64"/>
      <c r="P37" s="64">
        <f t="shared" si="32"/>
        <v>1.8926427037274562</v>
      </c>
      <c r="Q37" s="64">
        <f t="shared" si="32"/>
        <v>0.15710438582157712</v>
      </c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  <c r="AL37" s="9" t="s">
        <v>29</v>
      </c>
      <c r="AM37" s="23">
        <v>0</v>
      </c>
      <c r="AN37" s="24" t="s">
        <v>39</v>
      </c>
      <c r="AO37" s="25">
        <v>1954.5713886711542</v>
      </c>
      <c r="AP37" s="26">
        <v>452.25344136334149</v>
      </c>
      <c r="AQ37" s="26">
        <v>7143.3023244407941</v>
      </c>
      <c r="AR37" s="27">
        <v>9097.8737131119087</v>
      </c>
      <c r="AS37" s="28" t="s">
        <v>30</v>
      </c>
      <c r="AT37" s="28" t="s">
        <v>30</v>
      </c>
      <c r="AU37" s="29" t="s">
        <v>30</v>
      </c>
      <c r="AV37" s="30">
        <v>1</v>
      </c>
      <c r="AW37" s="29" t="s">
        <v>30</v>
      </c>
      <c r="AX37" s="31"/>
      <c r="AY37" s="31"/>
      <c r="AZ37" s="31"/>
      <c r="BB37" s="9" t="s">
        <v>29</v>
      </c>
      <c r="BC37" s="23">
        <v>0</v>
      </c>
      <c r="BD37" s="24" t="s">
        <v>39</v>
      </c>
      <c r="BE37" s="25">
        <v>2447.8429069122321</v>
      </c>
      <c r="BF37" s="26">
        <v>344.19943574115979</v>
      </c>
      <c r="BG37" s="26">
        <v>5800.0908408382911</v>
      </c>
      <c r="BH37" s="27">
        <v>8247.9337477504214</v>
      </c>
      <c r="BI37" s="28" t="s">
        <v>30</v>
      </c>
      <c r="BJ37" s="28" t="s">
        <v>30</v>
      </c>
      <c r="BK37" s="29" t="s">
        <v>30</v>
      </c>
      <c r="BL37" s="30">
        <v>1</v>
      </c>
      <c r="BM37" s="29" t="s">
        <v>30</v>
      </c>
      <c r="BN37" s="31"/>
      <c r="BO37" s="31"/>
      <c r="BP37" s="31"/>
      <c r="BR37" s="9" t="s">
        <v>29</v>
      </c>
      <c r="BS37" s="23">
        <v>0</v>
      </c>
      <c r="BT37" s="24" t="s">
        <v>39</v>
      </c>
      <c r="BU37" s="25">
        <v>2447.8429069122321</v>
      </c>
      <c r="BV37" s="26">
        <v>321.32361166364217</v>
      </c>
      <c r="BW37" s="26">
        <v>5342.5452585319763</v>
      </c>
      <c r="BX37" s="27">
        <v>7790.3881654440938</v>
      </c>
      <c r="BY37" s="28" t="s">
        <v>30</v>
      </c>
      <c r="BZ37" s="28" t="s">
        <v>30</v>
      </c>
      <c r="CA37" s="29" t="s">
        <v>30</v>
      </c>
      <c r="CB37" s="30">
        <v>1</v>
      </c>
      <c r="CC37" s="29" t="s">
        <v>30</v>
      </c>
      <c r="CD37" s="31"/>
      <c r="CE37" s="31"/>
      <c r="CF37" s="31"/>
      <c r="CH37" s="9"/>
      <c r="CI37" s="23"/>
      <c r="CJ37" s="24"/>
      <c r="CK37" s="25"/>
      <c r="CL37" s="26"/>
      <c r="CM37" s="26"/>
      <c r="CN37" s="27"/>
      <c r="CO37" s="28"/>
      <c r="CP37" s="28"/>
      <c r="CQ37" s="29"/>
      <c r="CR37" s="30"/>
      <c r="CS37" s="29"/>
      <c r="CT37" s="31"/>
      <c r="CU37" s="31"/>
      <c r="CV37" s="31"/>
      <c r="CX37" s="9" t="s">
        <v>29</v>
      </c>
      <c r="CY37" s="23">
        <v>0</v>
      </c>
      <c r="CZ37" s="24" t="s">
        <v>39</v>
      </c>
      <c r="DA37" s="25">
        <v>2442.5368950206766</v>
      </c>
      <c r="DB37" s="26">
        <v>252.2806965642844</v>
      </c>
      <c r="DC37" s="26">
        <v>4209.1452027759469</v>
      </c>
      <c r="DD37" s="27">
        <v>6651.6820977965872</v>
      </c>
      <c r="DE37" s="28" t="s">
        <v>30</v>
      </c>
      <c r="DF37" s="28" t="s">
        <v>30</v>
      </c>
      <c r="DG37" s="29" t="s">
        <v>30</v>
      </c>
      <c r="DH37" s="30">
        <v>1</v>
      </c>
      <c r="DI37" s="29" t="s">
        <v>30</v>
      </c>
      <c r="DJ37" s="31"/>
      <c r="DK37" s="31"/>
      <c r="DL37" s="31"/>
    </row>
    <row r="38" spans="1:116" x14ac:dyDescent="0.25">
      <c r="C38" s="64">
        <f t="shared" si="30"/>
        <v>-0.88769000790634522</v>
      </c>
      <c r="D38" s="64">
        <f t="shared" si="30"/>
        <v>-0.74885068493150697</v>
      </c>
      <c r="E38" s="64"/>
      <c r="F38" s="64"/>
      <c r="G38" s="64">
        <f t="shared" si="30"/>
        <v>1.4743700923253851</v>
      </c>
      <c r="H38" s="64">
        <f t="shared" ref="H38" si="35">(H34-H22)/H22</f>
        <v>0.22803592254736546</v>
      </c>
      <c r="L38" s="64">
        <f t="shared" si="34"/>
        <v>-1.0358076042733839</v>
      </c>
      <c r="M38" s="64">
        <f>(M34-D22)/D22</f>
        <v>-0.71987191780821924</v>
      </c>
      <c r="N38" s="64"/>
      <c r="O38" s="64"/>
      <c r="P38" s="64">
        <f t="shared" si="32"/>
        <v>2.0668543004863151</v>
      </c>
      <c r="Q38" s="64">
        <f t="shared" si="32"/>
        <v>0.3126245832428679</v>
      </c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2000.4861288927491</v>
      </c>
      <c r="Z38" s="33">
        <v>467.10346678733379</v>
      </c>
      <c r="AA38" s="33">
        <v>7666.6458777908747</v>
      </c>
      <c r="AB38" s="34">
        <v>9667.132006683627</v>
      </c>
      <c r="AC38" s="35">
        <v>741.97424229998421</v>
      </c>
      <c r="AD38" s="35">
        <v>96.344408466085952</v>
      </c>
      <c r="AE38" s="36">
        <v>1.4039566049776643E-2</v>
      </c>
      <c r="AF38" s="36">
        <v>0.95511593278025952</v>
      </c>
      <c r="AG38" s="36">
        <v>3.0844501169963838E-2</v>
      </c>
      <c r="AH38" s="37">
        <v>5.4035009747031664</v>
      </c>
      <c r="AI38" s="37">
        <v>9.7794642165282077</v>
      </c>
      <c r="AJ38" s="37">
        <v>6.4981840127881885</v>
      </c>
      <c r="AL38" s="9" t="s">
        <v>29</v>
      </c>
      <c r="AM38" s="23">
        <v>1</v>
      </c>
      <c r="AN38" s="24" t="s">
        <v>40</v>
      </c>
      <c r="AO38" s="32">
        <v>1999.8525642888781</v>
      </c>
      <c r="AP38" s="33">
        <v>443.738088349598</v>
      </c>
      <c r="AQ38" s="33">
        <v>7008.6509676236165</v>
      </c>
      <c r="AR38" s="34">
        <v>9008.503531912469</v>
      </c>
      <c r="AS38" s="35">
        <v>809.85856743365161</v>
      </c>
      <c r="AT38" s="35">
        <v>89.370181199439685</v>
      </c>
      <c r="AU38" s="36">
        <v>1.3401403956604978E-2</v>
      </c>
      <c r="AV38" s="36">
        <v>0.95511593278025952</v>
      </c>
      <c r="AW38" s="36">
        <v>3.1482663263135501E-2</v>
      </c>
      <c r="AX38" s="37">
        <v>5.3175923000070089</v>
      </c>
      <c r="AY38" s="37">
        <v>9.1454347967764189</v>
      </c>
      <c r="AZ38" s="37">
        <v>5.2286860071239323</v>
      </c>
      <c r="BB38" s="9" t="s">
        <v>29</v>
      </c>
      <c r="BC38" s="23">
        <v>1</v>
      </c>
      <c r="BD38" s="24" t="s">
        <v>40</v>
      </c>
      <c r="BE38" s="32">
        <v>2455.6137857045533</v>
      </c>
      <c r="BF38" s="33">
        <v>343.63773179636792</v>
      </c>
      <c r="BG38" s="33">
        <v>5790.8588750994841</v>
      </c>
      <c r="BH38" s="34">
        <v>8246.4726608039364</v>
      </c>
      <c r="BI38" s="35">
        <v>135.19850934650566</v>
      </c>
      <c r="BJ38" s="35">
        <v>1.4610869464850111</v>
      </c>
      <c r="BK38" s="36">
        <v>3.3999999999999998E-3</v>
      </c>
      <c r="BL38" s="36">
        <v>0.99</v>
      </c>
      <c r="BM38" s="36">
        <v>6.6E-3</v>
      </c>
      <c r="BN38" s="37">
        <v>13.834474306924189</v>
      </c>
      <c r="BO38" s="37">
        <v>10.875416877522987</v>
      </c>
      <c r="BP38" s="37">
        <v>3.6711973794502533</v>
      </c>
      <c r="BR38" s="9" t="s">
        <v>29</v>
      </c>
      <c r="BS38" s="23">
        <v>1</v>
      </c>
      <c r="BT38" s="24" t="s">
        <v>40</v>
      </c>
      <c r="BU38" s="32">
        <v>2455.4949621786745</v>
      </c>
      <c r="BV38" s="33">
        <v>320.82124231557486</v>
      </c>
      <c r="BW38" s="33">
        <v>5334.3735431910818</v>
      </c>
      <c r="BX38" s="34">
        <v>7789.8685053696381</v>
      </c>
      <c r="BY38" s="35">
        <v>115.14808535124459</v>
      </c>
      <c r="BZ38" s="35">
        <v>0.51966007445571449</v>
      </c>
      <c r="CA38" s="36">
        <v>3.3999999999999998E-3</v>
      </c>
      <c r="CB38" s="36">
        <v>0.99</v>
      </c>
      <c r="CC38" s="36">
        <v>6.6E-3</v>
      </c>
      <c r="CD38" s="37">
        <v>15.23193104014225</v>
      </c>
      <c r="CE38" s="37">
        <v>10.103699978580554</v>
      </c>
      <c r="CF38" s="37">
        <v>2.6092786174350344</v>
      </c>
      <c r="CH38" s="9"/>
      <c r="CI38" s="23"/>
      <c r="CJ38" s="24"/>
      <c r="CK38" s="32"/>
      <c r="CL38" s="33"/>
      <c r="CM38" s="33"/>
      <c r="CN38" s="34"/>
      <c r="CO38" s="35"/>
      <c r="CP38" s="35"/>
      <c r="CQ38" s="36"/>
      <c r="CR38" s="36"/>
      <c r="CS38" s="36"/>
      <c r="CT38" s="37"/>
      <c r="CU38" s="37"/>
      <c r="CV38" s="37"/>
      <c r="CX38" s="9" t="s">
        <v>29</v>
      </c>
      <c r="CY38" s="23">
        <v>1</v>
      </c>
      <c r="CZ38" s="24" t="s">
        <v>40</v>
      </c>
      <c r="DA38" s="32">
        <v>2446.9984204687998</v>
      </c>
      <c r="DB38" s="33">
        <v>251.98504445984145</v>
      </c>
      <c r="DC38" s="33">
        <v>4204.8889731601694</v>
      </c>
      <c r="DD38" s="34">
        <v>6651.8873936289338</v>
      </c>
      <c r="DE38" s="35">
        <v>-79.873962816558489</v>
      </c>
      <c r="DF38" s="35">
        <v>-0.20529583234656457</v>
      </c>
      <c r="DG38" s="36">
        <v>2.3999999999999998E-3</v>
      </c>
      <c r="DH38" s="36">
        <v>0.99470000000000003</v>
      </c>
      <c r="DI38" s="36">
        <v>2.8999999999999998E-3</v>
      </c>
      <c r="DJ38" s="37">
        <v>15.090457267433759</v>
      </c>
      <c r="DK38" s="37">
        <v>18.495183957689608</v>
      </c>
      <c r="DL38" s="37">
        <v>4.3100356554117258</v>
      </c>
    </row>
    <row r="39" spans="1:116" x14ac:dyDescent="0.25">
      <c r="C39" s="64">
        <f t="shared" si="30"/>
        <v>-1.132682927704455</v>
      </c>
      <c r="D39" s="64">
        <f t="shared" si="30"/>
        <v>-0.71106048780487807</v>
      </c>
      <c r="E39" s="64"/>
      <c r="F39" s="64"/>
      <c r="G39" s="64">
        <f t="shared" si="30"/>
        <v>1.7580836555932742</v>
      </c>
      <c r="H39" s="64">
        <f t="shared" ref="H39" si="36">(H35-H23)/H23</f>
        <v>0.49729234179658172</v>
      </c>
      <c r="L39" s="64">
        <f t="shared" si="34"/>
        <v>-1.2110923873913091</v>
      </c>
      <c r="M39" s="64">
        <f>(M35-D23)/D23</f>
        <v>-0.674369756097561</v>
      </c>
      <c r="N39" s="64"/>
      <c r="O39" s="64"/>
      <c r="P39" s="64">
        <f t="shared" si="32"/>
        <v>2.1993215550386513</v>
      </c>
      <c r="Q39" s="64">
        <f t="shared" si="32"/>
        <v>0.59743030346229364</v>
      </c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2007.1500631201111</v>
      </c>
      <c r="Z39" s="33">
        <v>465.72627545024187</v>
      </c>
      <c r="AA39" s="33">
        <v>7644.1457351589743</v>
      </c>
      <c r="AB39" s="34">
        <v>9651.2957982790795</v>
      </c>
      <c r="AC39" s="35">
        <v>587.87986749739343</v>
      </c>
      <c r="AD39" s="35">
        <v>112.18061687063346</v>
      </c>
      <c r="AE39" s="36">
        <v>1.4252286747500531E-2</v>
      </c>
      <c r="AF39" s="36">
        <v>0.93554562858966173</v>
      </c>
      <c r="AG39" s="36">
        <v>5.0202084662837695E-2</v>
      </c>
      <c r="AH39" s="37">
        <v>5.3247397782193264</v>
      </c>
      <c r="AI39" s="37">
        <v>8.2738185428069126</v>
      </c>
      <c r="AJ39" s="37">
        <v>5.3513859817017586</v>
      </c>
      <c r="AL39" s="9" t="s">
        <v>29</v>
      </c>
      <c r="AM39" s="23">
        <v>2</v>
      </c>
      <c r="AN39" s="24" t="s">
        <v>41</v>
      </c>
      <c r="AO39" s="32">
        <v>2006.6648182528252</v>
      </c>
      <c r="AP39" s="33">
        <v>442.36510046281643</v>
      </c>
      <c r="AQ39" s="33">
        <v>6986.8578189358168</v>
      </c>
      <c r="AR39" s="34">
        <v>8993.5226371886074</v>
      </c>
      <c r="AS39" s="35">
        <v>644.91692507737196</v>
      </c>
      <c r="AT39" s="35">
        <v>104.35107592330132</v>
      </c>
      <c r="AU39" s="36">
        <v>1.3826845352052754E-2</v>
      </c>
      <c r="AV39" s="36">
        <v>0.93554562858966173</v>
      </c>
      <c r="AW39" s="36">
        <v>5.0627526058285473E-2</v>
      </c>
      <c r="AX39" s="37">
        <v>5.2681668346309598</v>
      </c>
      <c r="AY39" s="37">
        <v>7.8147598112110028</v>
      </c>
      <c r="AZ39" s="37">
        <v>5.2286860071239341</v>
      </c>
      <c r="BB39" s="9" t="s">
        <v>29</v>
      </c>
      <c r="BC39" s="23">
        <v>2</v>
      </c>
      <c r="BD39" s="24" t="s">
        <v>41</v>
      </c>
      <c r="BE39" s="32">
        <v>2456.6748730608115</v>
      </c>
      <c r="BF39" s="33">
        <v>343.53688574147304</v>
      </c>
      <c r="BG39" s="33">
        <v>5789.1394554905637</v>
      </c>
      <c r="BH39" s="34">
        <v>8245.814328551276</v>
      </c>
      <c r="BI39" s="35">
        <v>123.8081430470351</v>
      </c>
      <c r="BJ39" s="35">
        <v>2.1194191991453408</v>
      </c>
      <c r="BK39" s="36">
        <v>3.8E-3</v>
      </c>
      <c r="BL39" s="36">
        <v>0.98799999999999999</v>
      </c>
      <c r="BM39" s="36">
        <v>8.2000000000000007E-3</v>
      </c>
      <c r="BN39" s="37">
        <v>13.330263606905286</v>
      </c>
      <c r="BO39" s="37">
        <v>9.3734364567045709</v>
      </c>
      <c r="BP39" s="37">
        <v>5.1436264114706791</v>
      </c>
      <c r="BR39" s="9" t="s">
        <v>29</v>
      </c>
      <c r="BS39" s="23">
        <v>2</v>
      </c>
      <c r="BT39" s="24" t="s">
        <v>41</v>
      </c>
      <c r="BU39" s="32">
        <v>2456.5468603638601</v>
      </c>
      <c r="BV39" s="33">
        <v>320.75851417414287</v>
      </c>
      <c r="BW39" s="33">
        <v>5333.2951190186504</v>
      </c>
      <c r="BX39" s="34">
        <v>7789.8419793823969</v>
      </c>
      <c r="BY39" s="35">
        <v>63.401657333618509</v>
      </c>
      <c r="BZ39" s="35">
        <v>0.54618606169697159</v>
      </c>
      <c r="CA39" s="36">
        <v>3.8999999999999998E-3</v>
      </c>
      <c r="CB39" s="36">
        <v>0.98799999999999999</v>
      </c>
      <c r="CC39" s="36">
        <v>8.0999999999999996E-3</v>
      </c>
      <c r="CD39" s="37">
        <v>15.402569668713488</v>
      </c>
      <c r="CE39" s="37">
        <v>9.5736717233737689</v>
      </c>
      <c r="CF39" s="37">
        <v>5.4488483202250197</v>
      </c>
      <c r="CH39" s="9"/>
      <c r="CI39" s="23"/>
      <c r="CJ39" s="24"/>
      <c r="CK39" s="32"/>
      <c r="CL39" s="33"/>
      <c r="CM39" s="33"/>
      <c r="CN39" s="34"/>
      <c r="CO39" s="35"/>
      <c r="CP39" s="35"/>
      <c r="CQ39" s="36"/>
      <c r="CR39" s="36"/>
      <c r="CS39" s="36"/>
      <c r="CT39" s="37"/>
      <c r="CU39" s="37"/>
      <c r="CV39" s="37"/>
      <c r="CX39" s="9" t="s">
        <v>29</v>
      </c>
      <c r="CY39" s="23">
        <v>2</v>
      </c>
      <c r="CZ39" s="24" t="s">
        <v>41</v>
      </c>
      <c r="DA39" s="32">
        <v>2447.6721144292005</v>
      </c>
      <c r="DB39" s="33">
        <v>251.95447831795863</v>
      </c>
      <c r="DC39" s="33">
        <v>4204.3213644406878</v>
      </c>
      <c r="DD39" s="34">
        <v>6651.9934788698492</v>
      </c>
      <c r="DE39" s="35">
        <v>-109.03154120945156</v>
      </c>
      <c r="DF39" s="35">
        <v>-0.311381073262055</v>
      </c>
      <c r="DG39" s="36">
        <v>2.8E-3</v>
      </c>
      <c r="DH39" s="36">
        <v>0.99350000000000005</v>
      </c>
      <c r="DI39" s="36">
        <v>3.7000000000000002E-3</v>
      </c>
      <c r="DJ39" s="37">
        <v>15.74166824315456</v>
      </c>
      <c r="DK39" s="37">
        <v>16.190973813599566</v>
      </c>
      <c r="DL39" s="37">
        <v>5.8368821735682594</v>
      </c>
    </row>
    <row r="40" spans="1:116" x14ac:dyDescent="0.25">
      <c r="A40" s="134" t="s">
        <v>67</v>
      </c>
      <c r="B40" s="134"/>
      <c r="C40" s="134"/>
      <c r="D40" s="134"/>
      <c r="E40" s="134"/>
      <c r="F40" s="134"/>
      <c r="G40" s="134"/>
      <c r="H40" s="134"/>
      <c r="J40" s="134" t="s">
        <v>67</v>
      </c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2025.864224437812</v>
      </c>
      <c r="Z40" s="33">
        <v>463.46214681927211</v>
      </c>
      <c r="AA40" s="33">
        <v>7605.1696834362101</v>
      </c>
      <c r="AB40" s="34">
        <v>9631.033907874029</v>
      </c>
      <c r="AC40" s="35">
        <v>401.60941743410109</v>
      </c>
      <c r="AD40" s="35">
        <v>132.44250727568397</v>
      </c>
      <c r="AE40" s="36">
        <v>3.1057221867687727E-2</v>
      </c>
      <c r="AF40" s="36">
        <v>0.86385875345671137</v>
      </c>
      <c r="AG40" s="36">
        <v>0.10508402467560093</v>
      </c>
      <c r="AH40" s="37">
        <v>5.8732625147599098</v>
      </c>
      <c r="AI40" s="37">
        <v>9.6970015100110754</v>
      </c>
      <c r="AJ40" s="37">
        <v>8.4151781795490024</v>
      </c>
      <c r="AL40" s="9" t="s">
        <v>29</v>
      </c>
      <c r="AM40" s="23">
        <v>3</v>
      </c>
      <c r="AN40" s="24" t="s">
        <v>42</v>
      </c>
      <c r="AO40" s="32">
        <v>2025.2690155448931</v>
      </c>
      <c r="AP40" s="33">
        <v>440.14822253771911</v>
      </c>
      <c r="AQ40" s="33">
        <v>6950.9619333468381</v>
      </c>
      <c r="AR40" s="34">
        <v>8976.2309488916871</v>
      </c>
      <c r="AS40" s="35">
        <v>411.34009007097018</v>
      </c>
      <c r="AT40" s="35">
        <v>121.64276422022158</v>
      </c>
      <c r="AU40" s="36">
        <v>3.2333546054031055E-2</v>
      </c>
      <c r="AV40" s="36">
        <v>0.86385875345671137</v>
      </c>
      <c r="AW40" s="36">
        <v>0.10380770048925761</v>
      </c>
      <c r="AX40" s="37">
        <v>5.8402601301264827</v>
      </c>
      <c r="AY40" s="37">
        <v>9.6891816322563642</v>
      </c>
      <c r="AZ40" s="37">
        <v>8.2517441883708589</v>
      </c>
      <c r="BB40" s="9" t="s">
        <v>29</v>
      </c>
      <c r="BC40" s="23">
        <v>3</v>
      </c>
      <c r="BD40" s="24" t="s">
        <v>42</v>
      </c>
      <c r="BE40" s="32">
        <v>2459.3823307577959</v>
      </c>
      <c r="BF40" s="33">
        <v>343.40539999348812</v>
      </c>
      <c r="BG40" s="33">
        <v>5786.8665685776714</v>
      </c>
      <c r="BH40" s="34">
        <v>8246.2488993353654</v>
      </c>
      <c r="BI40" s="35">
        <v>45.104750496761199</v>
      </c>
      <c r="BJ40" s="35">
        <v>1.6848484150559671</v>
      </c>
      <c r="BK40" s="36">
        <v>7.7999999999999996E-3</v>
      </c>
      <c r="BL40" s="36">
        <v>0.97919999999999996</v>
      </c>
      <c r="BM40" s="36">
        <v>1.2999999999999999E-2</v>
      </c>
      <c r="BN40" s="37">
        <v>14.532625110897701</v>
      </c>
      <c r="BO40" s="37">
        <v>11.908266195289647</v>
      </c>
      <c r="BP40" s="37">
        <v>9.7760801953729519</v>
      </c>
      <c r="BR40" s="9" t="s">
        <v>29</v>
      </c>
      <c r="BS40" s="23">
        <v>3</v>
      </c>
      <c r="BT40" s="24" t="s">
        <v>42</v>
      </c>
      <c r="BU40" s="32">
        <v>2459.2331573563133</v>
      </c>
      <c r="BV40" s="33">
        <v>320.69125701372622</v>
      </c>
      <c r="BW40" s="33">
        <v>5331.5991212981589</v>
      </c>
      <c r="BX40" s="34">
        <v>7790.8322786543504</v>
      </c>
      <c r="BY40" s="35">
        <v>-14.380671091944548</v>
      </c>
      <c r="BZ40" s="35">
        <v>-0.44411321025654615</v>
      </c>
      <c r="CA40" s="36">
        <v>8.6999999999999994E-3</v>
      </c>
      <c r="CB40" s="36">
        <v>0.97919999999999996</v>
      </c>
      <c r="CC40" s="36">
        <v>1.21E-2</v>
      </c>
      <c r="CD40" s="37">
        <v>18.0124404012765</v>
      </c>
      <c r="CE40" s="37">
        <v>12.728522565783749</v>
      </c>
      <c r="CF40" s="37">
        <v>10.865655979119461</v>
      </c>
      <c r="CH40" s="9"/>
      <c r="CI40" s="23"/>
      <c r="CJ40" s="24"/>
      <c r="CK40" s="32"/>
      <c r="CL40" s="33"/>
      <c r="CM40" s="33"/>
      <c r="CN40" s="34"/>
      <c r="CO40" s="35"/>
      <c r="CP40" s="35"/>
      <c r="CQ40" s="36"/>
      <c r="CR40" s="36"/>
      <c r="CS40" s="36"/>
      <c r="CT40" s="37"/>
      <c r="CU40" s="37"/>
      <c r="CV40" s="37"/>
      <c r="CX40" s="9" t="s">
        <v>29</v>
      </c>
      <c r="CY40" s="23">
        <v>3</v>
      </c>
      <c r="CZ40" s="24" t="s">
        <v>42</v>
      </c>
      <c r="DA40" s="32">
        <v>2449.2325967000511</v>
      </c>
      <c r="DB40" s="33">
        <v>251.8798957134259</v>
      </c>
      <c r="DC40" s="33">
        <v>4203.0262855696228</v>
      </c>
      <c r="DD40" s="34">
        <v>6652.2588822696325</v>
      </c>
      <c r="DE40" s="35">
        <v>-82.674239727873712</v>
      </c>
      <c r="DF40" s="35">
        <v>-0.5767844730453362</v>
      </c>
      <c r="DG40" s="36">
        <v>5.7999999999999996E-3</v>
      </c>
      <c r="DH40" s="36">
        <v>0.98850000000000005</v>
      </c>
      <c r="DI40" s="36">
        <v>5.7000000000000002E-3</v>
      </c>
      <c r="DJ40" s="37">
        <v>16.705807048643933</v>
      </c>
      <c r="DK40" s="37">
        <v>15.823394971479638</v>
      </c>
      <c r="DL40" s="37">
        <v>11.272265464131843</v>
      </c>
    </row>
    <row r="41" spans="1:116" x14ac:dyDescent="0.25">
      <c r="A41" s="2">
        <v>0</v>
      </c>
      <c r="B41" s="3">
        <v>0.8</v>
      </c>
      <c r="C41" s="61">
        <f>CO37</f>
        <v>0</v>
      </c>
      <c r="D41" s="58">
        <f>CQ37</f>
        <v>0</v>
      </c>
      <c r="E41" s="58">
        <f t="shared" ref="E41:F45" si="37">CR37</f>
        <v>0</v>
      </c>
      <c r="F41" s="58">
        <f t="shared" si="37"/>
        <v>0</v>
      </c>
      <c r="G41" s="68" t="s">
        <v>30</v>
      </c>
      <c r="H41" s="68" t="s">
        <v>30</v>
      </c>
      <c r="J41" s="2">
        <v>0</v>
      </c>
      <c r="K41" s="3">
        <v>0.8</v>
      </c>
      <c r="L41" s="61" t="str">
        <f>DE37</f>
        <v>NA</v>
      </c>
      <c r="M41" s="58" t="str">
        <f>DG37</f>
        <v>NA</v>
      </c>
      <c r="N41" s="58">
        <f t="shared" ref="N41:O45" si="38">DH37</f>
        <v>1</v>
      </c>
      <c r="O41" s="58" t="str">
        <f t="shared" si="38"/>
        <v>NA</v>
      </c>
      <c r="P41" s="68" t="s">
        <v>30</v>
      </c>
      <c r="Q41" s="68" t="s">
        <v>30</v>
      </c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2044.7808645791538</v>
      </c>
      <c r="Z41" s="41">
        <v>461.79036788191888</v>
      </c>
      <c r="AA41" s="41">
        <v>7573.9329530906007</v>
      </c>
      <c r="AB41" s="42">
        <v>9618.713817669739</v>
      </c>
      <c r="AC41" s="43">
        <v>418.00486168337312</v>
      </c>
      <c r="AD41" s="35">
        <v>144.76259747997392</v>
      </c>
      <c r="AE41" s="44">
        <v>4.3607743033397151E-2</v>
      </c>
      <c r="AF41" s="44">
        <v>0.83982131461391196</v>
      </c>
      <c r="AG41" s="44">
        <v>0.11657094235269091</v>
      </c>
      <c r="AH41" s="45">
        <v>6.5320339153757354</v>
      </c>
      <c r="AI41" s="45">
        <v>12.095573677553027</v>
      </c>
      <c r="AJ41" s="45">
        <v>10.118194737583963</v>
      </c>
      <c r="AL41" s="19" t="s">
        <v>29</v>
      </c>
      <c r="AM41" s="38">
        <v>4</v>
      </c>
      <c r="AN41" s="39" t="s">
        <v>43</v>
      </c>
      <c r="AO41" s="40">
        <v>2044.2099128895102</v>
      </c>
      <c r="AP41" s="41">
        <v>438.52961366170808</v>
      </c>
      <c r="AQ41" s="41">
        <v>6923.597684810622</v>
      </c>
      <c r="AR41" s="42">
        <v>8967.8075977000772</v>
      </c>
      <c r="AS41" s="43">
        <v>402.04429289985796</v>
      </c>
      <c r="AT41" s="35">
        <v>130.06611541183156</v>
      </c>
      <c r="AU41" s="44">
        <v>4.6160391406083814E-2</v>
      </c>
      <c r="AV41" s="44">
        <v>0.83982131461391196</v>
      </c>
      <c r="AW41" s="44">
        <v>0.11401829398000425</v>
      </c>
      <c r="AX41" s="45">
        <v>6.5315979016325896</v>
      </c>
      <c r="AY41" s="45">
        <v>11.766034281918506</v>
      </c>
      <c r="AZ41" s="45">
        <v>10.101525097181749</v>
      </c>
      <c r="BB41" s="19" t="s">
        <v>29</v>
      </c>
      <c r="BC41" s="38">
        <v>4</v>
      </c>
      <c r="BD41" s="39" t="s">
        <v>43</v>
      </c>
      <c r="BE41" s="40">
        <v>2462.3150762360328</v>
      </c>
      <c r="BF41" s="41">
        <v>343.39613573653918</v>
      </c>
      <c r="BG41" s="41">
        <v>5786.1698152566933</v>
      </c>
      <c r="BH41" s="42">
        <v>8248.484891492617</v>
      </c>
      <c r="BI41" s="43">
        <v>-55.462108842845701</v>
      </c>
      <c r="BJ41" s="35">
        <v>-0.55114374219556339</v>
      </c>
      <c r="BK41" s="44">
        <v>1.26E-2</v>
      </c>
      <c r="BL41" s="44">
        <v>0.97660000000000002</v>
      </c>
      <c r="BM41" s="44">
        <v>1.0800000000000001E-2</v>
      </c>
      <c r="BN41" s="45">
        <v>18.015895979778755</v>
      </c>
      <c r="BO41" s="45">
        <v>18.110609837036463</v>
      </c>
      <c r="BP41" s="45">
        <v>14.318450619724088</v>
      </c>
      <c r="BR41" s="19" t="s">
        <v>29</v>
      </c>
      <c r="BS41" s="38">
        <v>4</v>
      </c>
      <c r="BT41" s="39" t="s">
        <v>43</v>
      </c>
      <c r="BU41" s="40">
        <v>2462.2677281175611</v>
      </c>
      <c r="BV41" s="41">
        <v>320.63336531840207</v>
      </c>
      <c r="BW41" s="41">
        <v>5330.3301934523361</v>
      </c>
      <c r="BX41" s="42">
        <v>7792.5979215697807</v>
      </c>
      <c r="BY41" s="43">
        <v>-88.237644193917163</v>
      </c>
      <c r="BZ41" s="35">
        <v>-2.2097561256869085</v>
      </c>
      <c r="CA41" s="44">
        <v>1.4200000000000001E-2</v>
      </c>
      <c r="CB41" s="44">
        <v>0.97660000000000002</v>
      </c>
      <c r="CC41" s="44">
        <v>9.1999999999999998E-3</v>
      </c>
      <c r="CD41" s="45">
        <v>20.898076903705107</v>
      </c>
      <c r="CE41" s="45">
        <v>19.321835930284063</v>
      </c>
      <c r="CF41" s="45">
        <v>15.742697840859261</v>
      </c>
      <c r="CH41" s="19"/>
      <c r="CI41" s="38"/>
      <c r="CJ41" s="39"/>
      <c r="CK41" s="40"/>
      <c r="CL41" s="41"/>
      <c r="CM41" s="41"/>
      <c r="CN41" s="42"/>
      <c r="CO41" s="43"/>
      <c r="CP41" s="35"/>
      <c r="CQ41" s="44"/>
      <c r="CR41" s="44"/>
      <c r="CS41" s="44"/>
      <c r="CT41" s="45"/>
      <c r="CU41" s="45"/>
      <c r="CV41" s="45"/>
      <c r="CX41" s="19" t="s">
        <v>29</v>
      </c>
      <c r="CY41" s="38">
        <v>4</v>
      </c>
      <c r="CZ41" s="39" t="s">
        <v>43</v>
      </c>
      <c r="DA41" s="40">
        <v>2451.0120403796664</v>
      </c>
      <c r="DB41" s="41">
        <v>251.83688622586061</v>
      </c>
      <c r="DC41" s="41">
        <v>4202.2302958902446</v>
      </c>
      <c r="DD41" s="42">
        <v>6653.2423362698673</v>
      </c>
      <c r="DE41" s="43">
        <v>-143.99587940283419</v>
      </c>
      <c r="DF41" s="35">
        <v>-1.5602384732801511</v>
      </c>
      <c r="DG41" s="44">
        <v>8.3000000000000001E-3</v>
      </c>
      <c r="DH41" s="44">
        <v>0.98670000000000002</v>
      </c>
      <c r="DI41" s="44">
        <v>5.0000000000000001E-3</v>
      </c>
      <c r="DJ41" s="45">
        <v>19.096322517158072</v>
      </c>
      <c r="DK41" s="45">
        <v>23.675944977136709</v>
      </c>
      <c r="DL41" s="45">
        <v>16.166064464127455</v>
      </c>
    </row>
    <row r="42" spans="1:116" x14ac:dyDescent="0.25">
      <c r="A42" s="2">
        <v>1</v>
      </c>
      <c r="B42" s="3">
        <v>0.9</v>
      </c>
      <c r="C42" s="61">
        <f t="shared" ref="C42:C45" si="39">CO38</f>
        <v>0</v>
      </c>
      <c r="D42" s="58">
        <f t="shared" ref="D42:D45" si="40">CQ38</f>
        <v>0</v>
      </c>
      <c r="E42" s="58">
        <f t="shared" si="37"/>
        <v>0</v>
      </c>
      <c r="F42" s="58">
        <f t="shared" si="37"/>
        <v>0</v>
      </c>
      <c r="G42" s="68">
        <f>CT38</f>
        <v>0</v>
      </c>
      <c r="H42" s="68">
        <f>CU38</f>
        <v>0</v>
      </c>
      <c r="J42" s="2">
        <v>1</v>
      </c>
      <c r="K42" s="3">
        <v>0.9</v>
      </c>
      <c r="L42" s="61">
        <f t="shared" ref="L42:L45" si="41">DE38</f>
        <v>-79.873962816558489</v>
      </c>
      <c r="M42" s="58">
        <f t="shared" ref="M42:M45" si="42">DG38</f>
        <v>2.3999999999999998E-3</v>
      </c>
      <c r="N42" s="58">
        <f t="shared" si="38"/>
        <v>0.99470000000000003</v>
      </c>
      <c r="O42" s="58">
        <f t="shared" si="38"/>
        <v>2.8999999999999998E-3</v>
      </c>
      <c r="P42" s="68">
        <f>DJ38</f>
        <v>15.090457267433759</v>
      </c>
      <c r="Q42" s="68">
        <f>DK38</f>
        <v>18.495183957689608</v>
      </c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  <c r="AL42" s="9" t="s">
        <v>31</v>
      </c>
      <c r="AM42" s="23">
        <v>0</v>
      </c>
      <c r="AN42" s="24" t="s">
        <v>44</v>
      </c>
      <c r="AO42" s="25">
        <v>1445.0238277868534</v>
      </c>
      <c r="AP42" s="26">
        <v>528.64172175524652</v>
      </c>
      <c r="AQ42" s="26">
        <v>8387.0454879614663</v>
      </c>
      <c r="AR42" s="27">
        <v>9832.0693157483202</v>
      </c>
      <c r="AS42" s="28" t="s">
        <v>30</v>
      </c>
      <c r="AT42" s="28" t="s">
        <v>30</v>
      </c>
      <c r="AU42" s="29" t="s">
        <v>30</v>
      </c>
      <c r="AV42" s="30">
        <v>1</v>
      </c>
      <c r="AW42" s="29" t="s">
        <v>30</v>
      </c>
      <c r="AX42" s="31"/>
      <c r="AY42" s="31"/>
      <c r="AZ42" s="31"/>
      <c r="BB42" s="9" t="s">
        <v>31</v>
      </c>
      <c r="BC42" s="23">
        <v>0</v>
      </c>
      <c r="BD42" s="24" t="s">
        <v>44</v>
      </c>
      <c r="BE42" s="25">
        <v>1814.3133287446831</v>
      </c>
      <c r="BF42" s="26">
        <v>456.33377714616051</v>
      </c>
      <c r="BG42" s="26">
        <v>7165.1773931300986</v>
      </c>
      <c r="BH42" s="27">
        <v>8979.4907218748249</v>
      </c>
      <c r="BI42" s="28" t="s">
        <v>30</v>
      </c>
      <c r="BJ42" s="28" t="s">
        <v>30</v>
      </c>
      <c r="BK42" s="29" t="s">
        <v>30</v>
      </c>
      <c r="BL42" s="30">
        <v>1</v>
      </c>
      <c r="BM42" s="29" t="s">
        <v>30</v>
      </c>
      <c r="BN42" s="31"/>
      <c r="BO42" s="31"/>
      <c r="BP42" s="31"/>
      <c r="BR42" s="9" t="s">
        <v>31</v>
      </c>
      <c r="BS42" s="23">
        <v>0</v>
      </c>
      <c r="BT42" s="24" t="s">
        <v>44</v>
      </c>
      <c r="BU42" s="25">
        <v>1814.3133287446831</v>
      </c>
      <c r="BV42" s="26">
        <v>422.09529084954795</v>
      </c>
      <c r="BW42" s="26">
        <v>6700.7364986852999</v>
      </c>
      <c r="BX42" s="27">
        <v>8515.0498274300517</v>
      </c>
      <c r="BY42" s="28" t="s">
        <v>30</v>
      </c>
      <c r="BZ42" s="28" t="s">
        <v>30</v>
      </c>
      <c r="CA42" s="29" t="s">
        <v>30</v>
      </c>
      <c r="CB42" s="30">
        <v>1</v>
      </c>
      <c r="CC42" s="29" t="s">
        <v>30</v>
      </c>
      <c r="CD42" s="31"/>
      <c r="CE42" s="31"/>
      <c r="CF42" s="31"/>
      <c r="CH42" s="9"/>
      <c r="CI42" s="23"/>
      <c r="CJ42" s="24"/>
      <c r="CK42" s="25"/>
      <c r="CL42" s="26"/>
      <c r="CM42" s="26"/>
      <c r="CN42" s="27"/>
      <c r="CO42" s="28"/>
      <c r="CP42" s="28"/>
      <c r="CQ42" s="29"/>
      <c r="CR42" s="30"/>
      <c r="CS42" s="29"/>
      <c r="CT42" s="31"/>
      <c r="CU42" s="31"/>
      <c r="CV42" s="31"/>
      <c r="CX42" s="9" t="s">
        <v>31</v>
      </c>
      <c r="CY42" s="23">
        <v>0</v>
      </c>
      <c r="CZ42" s="24" t="s">
        <v>44</v>
      </c>
      <c r="DA42" s="25">
        <v>1814.3133287446831</v>
      </c>
      <c r="DB42" s="26">
        <v>417.28546592634757</v>
      </c>
      <c r="DC42" s="26">
        <v>6642.0443963479602</v>
      </c>
      <c r="DD42" s="27">
        <v>8456.3577250927265</v>
      </c>
      <c r="DE42" s="28" t="s">
        <v>30</v>
      </c>
      <c r="DF42" s="28" t="s">
        <v>30</v>
      </c>
      <c r="DG42" s="29" t="s">
        <v>30</v>
      </c>
      <c r="DH42" s="30">
        <v>1</v>
      </c>
      <c r="DI42" s="29" t="s">
        <v>30</v>
      </c>
      <c r="DJ42" s="31"/>
      <c r="DK42" s="31"/>
      <c r="DL42" s="31"/>
    </row>
    <row r="43" spans="1:116" x14ac:dyDescent="0.25">
      <c r="A43" s="2">
        <v>2</v>
      </c>
      <c r="B43" s="3">
        <v>0.92</v>
      </c>
      <c r="C43" s="61">
        <f t="shared" si="39"/>
        <v>0</v>
      </c>
      <c r="D43" s="58">
        <f t="shared" si="40"/>
        <v>0</v>
      </c>
      <c r="E43" s="58">
        <f t="shared" si="37"/>
        <v>0</v>
      </c>
      <c r="F43" s="58">
        <f t="shared" si="37"/>
        <v>0</v>
      </c>
      <c r="G43" s="68">
        <f t="shared" ref="G43:H45" si="43">CT39</f>
        <v>0</v>
      </c>
      <c r="H43" s="68">
        <f t="shared" si="43"/>
        <v>0</v>
      </c>
      <c r="J43" s="2">
        <v>2</v>
      </c>
      <c r="K43" s="3">
        <v>0.92</v>
      </c>
      <c r="L43" s="61">
        <f t="shared" si="41"/>
        <v>-109.03154120945156</v>
      </c>
      <c r="M43" s="58">
        <f t="shared" si="42"/>
        <v>2.8E-3</v>
      </c>
      <c r="N43" s="58">
        <f t="shared" si="38"/>
        <v>0.99350000000000005</v>
      </c>
      <c r="O43" s="58">
        <f t="shared" si="38"/>
        <v>3.7000000000000002E-3</v>
      </c>
      <c r="P43" s="68">
        <f t="shared" ref="P43:Q45" si="44">DJ39</f>
        <v>15.74166824315456</v>
      </c>
      <c r="Q43" s="68">
        <f t="shared" si="44"/>
        <v>16.190973813599566</v>
      </c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  <c r="AL43" s="9" t="s">
        <v>31</v>
      </c>
      <c r="AM43" s="23">
        <v>1</v>
      </c>
      <c r="AN43" s="24" t="s">
        <v>45</v>
      </c>
      <c r="AO43" s="32">
        <v>1596.4348752693679</v>
      </c>
      <c r="AP43" s="33">
        <v>472.21744144039212</v>
      </c>
      <c r="AQ43" s="33">
        <v>7545.7753612664546</v>
      </c>
      <c r="AR43" s="34">
        <v>9142.2102365358314</v>
      </c>
      <c r="AS43" s="35">
        <v>664.46598673411847</v>
      </c>
      <c r="AT43" s="35">
        <v>689.85907921248872</v>
      </c>
      <c r="AU43" s="36">
        <v>0.16592747195408297</v>
      </c>
      <c r="AV43" s="36">
        <v>0.13357683276806678</v>
      </c>
      <c r="AW43" s="36">
        <v>0.70049569527785027</v>
      </c>
      <c r="AX43" s="37">
        <v>2.6834378150261253</v>
      </c>
      <c r="AY43" s="37">
        <v>8.604370387430027</v>
      </c>
      <c r="AZ43" s="37">
        <v>1.4088247392777231</v>
      </c>
      <c r="BB43" s="9" t="s">
        <v>31</v>
      </c>
      <c r="BC43" s="23">
        <v>1</v>
      </c>
      <c r="BD43" s="24" t="s">
        <v>45</v>
      </c>
      <c r="BE43" s="32">
        <v>1972.2754536016373</v>
      </c>
      <c r="BF43" s="33">
        <v>405.18271558441336</v>
      </c>
      <c r="BG43" s="33">
        <v>6424.5739902843479</v>
      </c>
      <c r="BH43" s="34">
        <v>8396.8494438860544</v>
      </c>
      <c r="BI43" s="35">
        <v>582.52952560189942</v>
      </c>
      <c r="BJ43" s="35">
        <v>582.64127798877053</v>
      </c>
      <c r="BK43" s="36">
        <v>0.24199999999999999</v>
      </c>
      <c r="BL43" s="36">
        <v>0.1142</v>
      </c>
      <c r="BM43" s="36">
        <v>0.64380000000000004</v>
      </c>
      <c r="BN43" s="37">
        <v>3.0881494935597726</v>
      </c>
      <c r="BO43" s="37">
        <v>12.04698241095692</v>
      </c>
      <c r="BP43" s="37">
        <v>2.1471724405125432</v>
      </c>
      <c r="BR43" s="9" t="s">
        <v>31</v>
      </c>
      <c r="BS43" s="23">
        <v>1</v>
      </c>
      <c r="BT43" s="24" t="s">
        <v>45</v>
      </c>
      <c r="BU43" s="32">
        <v>1972.2754536016373</v>
      </c>
      <c r="BV43" s="33">
        <v>374.95904387350373</v>
      </c>
      <c r="BW43" s="33">
        <v>6011.8867455630252</v>
      </c>
      <c r="BX43" s="34">
        <v>7984.162199164748</v>
      </c>
      <c r="BY43" s="35">
        <v>530.77927654502867</v>
      </c>
      <c r="BZ43" s="35">
        <v>530.88762826530365</v>
      </c>
      <c r="CA43" s="36">
        <v>0.25890000000000002</v>
      </c>
      <c r="CB43" s="36">
        <v>0.1142</v>
      </c>
      <c r="CC43" s="36">
        <v>0.62690000000000001</v>
      </c>
      <c r="CD43" s="37">
        <v>3.3511816275325104</v>
      </c>
      <c r="CE43" s="37">
        <v>12.95292993441528</v>
      </c>
      <c r="CF43" s="37">
        <v>2.3453729734829318</v>
      </c>
      <c r="CH43" s="9"/>
      <c r="CI43" s="23"/>
      <c r="CJ43" s="24"/>
      <c r="CK43" s="32"/>
      <c r="CL43" s="33"/>
      <c r="CM43" s="33"/>
      <c r="CN43" s="34"/>
      <c r="CO43" s="35"/>
      <c r="CP43" s="35"/>
      <c r="CQ43" s="36"/>
      <c r="CR43" s="36"/>
      <c r="CS43" s="36"/>
      <c r="CT43" s="37"/>
      <c r="CU43" s="37"/>
      <c r="CV43" s="37"/>
      <c r="CX43" s="9" t="s">
        <v>31</v>
      </c>
      <c r="CY43" s="23">
        <v>1</v>
      </c>
      <c r="CZ43" s="24" t="s">
        <v>45</v>
      </c>
      <c r="DA43" s="32">
        <v>1972.2754536016373</v>
      </c>
      <c r="DB43" s="33">
        <v>370.75865155888209</v>
      </c>
      <c r="DC43" s="33">
        <v>5962.4735261801179</v>
      </c>
      <c r="DD43" s="34">
        <v>7934.7489797818362</v>
      </c>
      <c r="DE43" s="35">
        <v>523.57590672348647</v>
      </c>
      <c r="DF43" s="35">
        <v>521.6087453108903</v>
      </c>
      <c r="DG43" s="36">
        <v>0.32719999999999999</v>
      </c>
      <c r="DH43" s="36">
        <v>0.1142</v>
      </c>
      <c r="DI43" s="36">
        <v>0.55859999999999999</v>
      </c>
      <c r="DJ43" s="37">
        <v>3.3950771615133712</v>
      </c>
      <c r="DK43" s="37">
        <v>15.0223891286581</v>
      </c>
      <c r="DL43" s="37">
        <v>0</v>
      </c>
    </row>
    <row r="44" spans="1:116" x14ac:dyDescent="0.25">
      <c r="A44" s="2">
        <v>3</v>
      </c>
      <c r="B44" s="3">
        <v>0.95</v>
      </c>
      <c r="C44" s="61">
        <f t="shared" si="39"/>
        <v>0</v>
      </c>
      <c r="D44" s="58">
        <f t="shared" si="40"/>
        <v>0</v>
      </c>
      <c r="E44" s="58">
        <f t="shared" si="37"/>
        <v>0</v>
      </c>
      <c r="F44" s="58">
        <f t="shared" si="37"/>
        <v>0</v>
      </c>
      <c r="G44" s="68">
        <f t="shared" si="43"/>
        <v>0</v>
      </c>
      <c r="H44" s="68">
        <f t="shared" si="43"/>
        <v>0</v>
      </c>
      <c r="J44" s="2">
        <v>3</v>
      </c>
      <c r="K44" s="3">
        <v>0.95</v>
      </c>
      <c r="L44" s="61">
        <f t="shared" si="41"/>
        <v>-82.674239727873712</v>
      </c>
      <c r="M44" s="58">
        <f t="shared" si="42"/>
        <v>5.7999999999999996E-3</v>
      </c>
      <c r="N44" s="58">
        <f t="shared" si="38"/>
        <v>0.98850000000000005</v>
      </c>
      <c r="O44" s="58">
        <f t="shared" si="38"/>
        <v>5.7000000000000002E-3</v>
      </c>
      <c r="P44" s="68">
        <f t="shared" si="44"/>
        <v>16.705807048643933</v>
      </c>
      <c r="Q44" s="68">
        <f t="shared" si="44"/>
        <v>15.823394971479638</v>
      </c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  <c r="AL44" s="9" t="s">
        <v>31</v>
      </c>
      <c r="AM44" s="23">
        <v>2</v>
      </c>
      <c r="AN44" s="24" t="s">
        <v>46</v>
      </c>
      <c r="AO44" s="32">
        <v>1729.9212819089064</v>
      </c>
      <c r="AP44" s="33">
        <v>461.22744264565557</v>
      </c>
      <c r="AQ44" s="33">
        <v>7375.2169230347154</v>
      </c>
      <c r="AR44" s="34">
        <v>9105.1382049435942</v>
      </c>
      <c r="AS44" s="35">
        <v>625.65870487690449</v>
      </c>
      <c r="AT44" s="35">
        <v>726.9311108047259</v>
      </c>
      <c r="AU44" s="36">
        <v>0.25228280720062612</v>
      </c>
      <c r="AV44" s="36">
        <v>2.4262979389512131E-2</v>
      </c>
      <c r="AW44" s="36">
        <v>0.72345421340986171</v>
      </c>
      <c r="AX44" s="37">
        <v>4.2260698754771813</v>
      </c>
      <c r="AY44" s="37">
        <v>13.188037320023218</v>
      </c>
      <c r="AZ44" s="37">
        <v>4.7162083155780792</v>
      </c>
      <c r="BB44" s="9" t="s">
        <v>31</v>
      </c>
      <c r="BC44" s="23">
        <v>2</v>
      </c>
      <c r="BD44" s="24" t="s">
        <v>46</v>
      </c>
      <c r="BE44" s="32">
        <v>2110.5197330446308</v>
      </c>
      <c r="BF44" s="33">
        <v>395.62167773476057</v>
      </c>
      <c r="BG44" s="33">
        <v>6279.1434024149457</v>
      </c>
      <c r="BH44" s="34">
        <v>8389.6631354593865</v>
      </c>
      <c r="BI44" s="35">
        <v>535.47452345449085</v>
      </c>
      <c r="BJ44" s="35">
        <v>589.82758641543842</v>
      </c>
      <c r="BK44" s="36">
        <v>0.32150000000000001</v>
      </c>
      <c r="BL44" s="36">
        <v>2.3199999999999998E-2</v>
      </c>
      <c r="BM44" s="36">
        <v>0.65529999999999999</v>
      </c>
      <c r="BN44" s="37">
        <v>4.8788694044786878</v>
      </c>
      <c r="BO44" s="37">
        <v>16.837126905241337</v>
      </c>
      <c r="BP44" s="37">
        <v>4.3608397309391904</v>
      </c>
      <c r="BR44" s="9" t="s">
        <v>31</v>
      </c>
      <c r="BS44" s="23">
        <v>2</v>
      </c>
      <c r="BT44" s="24" t="s">
        <v>46</v>
      </c>
      <c r="BU44" s="32">
        <v>2110.5197330446308</v>
      </c>
      <c r="BV44" s="33">
        <v>366.13274506148485</v>
      </c>
      <c r="BW44" s="33">
        <v>5875.6607739628707</v>
      </c>
      <c r="BX44" s="34">
        <v>7986.1805070073287</v>
      </c>
      <c r="BY44" s="35">
        <v>479.32997189843007</v>
      </c>
      <c r="BZ44" s="35">
        <v>528.86932042272292</v>
      </c>
      <c r="CA44" s="36">
        <v>0.34289999999999998</v>
      </c>
      <c r="CB44" s="36">
        <v>2.3199999999999998E-2</v>
      </c>
      <c r="CC44" s="36">
        <v>0.63390000000000002</v>
      </c>
      <c r="CD44" s="37">
        <v>5.2929401285945259</v>
      </c>
      <c r="CE44" s="37">
        <v>17.72793131633254</v>
      </c>
      <c r="CF44" s="37">
        <v>4.7290932876316498</v>
      </c>
      <c r="CH44" s="9"/>
      <c r="CI44" s="23"/>
      <c r="CJ44" s="24"/>
      <c r="CK44" s="32"/>
      <c r="CL44" s="33"/>
      <c r="CM44" s="33"/>
      <c r="CN44" s="34"/>
      <c r="CO44" s="35"/>
      <c r="CP44" s="35"/>
      <c r="CQ44" s="36"/>
      <c r="CR44" s="36"/>
      <c r="CS44" s="36"/>
      <c r="CT44" s="37"/>
      <c r="CU44" s="37"/>
      <c r="CV44" s="37"/>
      <c r="CX44" s="9" t="s">
        <v>31</v>
      </c>
      <c r="CY44" s="23">
        <v>2</v>
      </c>
      <c r="CZ44" s="24" t="s">
        <v>46</v>
      </c>
      <c r="DA44" s="32">
        <v>2110.5197330446308</v>
      </c>
      <c r="DB44" s="33">
        <v>362.24329849276671</v>
      </c>
      <c r="DC44" s="33">
        <v>5831.0194952604343</v>
      </c>
      <c r="DD44" s="34">
        <v>7941.539228304915</v>
      </c>
      <c r="DE44" s="35">
        <v>468.11636487614891</v>
      </c>
      <c r="DF44" s="35">
        <v>514.81849678781145</v>
      </c>
      <c r="DG44" s="36">
        <v>0.42099999999999999</v>
      </c>
      <c r="DH44" s="36">
        <v>2.3199999999999998E-2</v>
      </c>
      <c r="DI44" s="36">
        <v>0.55579999999999996</v>
      </c>
      <c r="DJ44" s="37">
        <v>5.38144513762796</v>
      </c>
      <c r="DK44" s="37">
        <v>20.306584798641381</v>
      </c>
      <c r="DL44" s="37">
        <v>6.8799433505633321</v>
      </c>
    </row>
    <row r="45" spans="1:116" x14ac:dyDescent="0.25">
      <c r="A45" s="2">
        <v>4</v>
      </c>
      <c r="B45" s="3">
        <v>0.98</v>
      </c>
      <c r="C45" s="61">
        <f t="shared" si="39"/>
        <v>0</v>
      </c>
      <c r="D45" s="58">
        <f t="shared" si="40"/>
        <v>0</v>
      </c>
      <c r="E45" s="58">
        <f t="shared" si="37"/>
        <v>0</v>
      </c>
      <c r="F45" s="58">
        <f t="shared" si="37"/>
        <v>0</v>
      </c>
      <c r="G45" s="68">
        <f t="shared" si="43"/>
        <v>0</v>
      </c>
      <c r="H45" s="68">
        <f t="shared" si="43"/>
        <v>0</v>
      </c>
      <c r="J45" s="2">
        <v>4</v>
      </c>
      <c r="K45" s="3">
        <v>0.98</v>
      </c>
      <c r="L45" s="61">
        <f t="shared" si="41"/>
        <v>-143.99587940283419</v>
      </c>
      <c r="M45" s="58">
        <f t="shared" si="42"/>
        <v>8.3000000000000001E-3</v>
      </c>
      <c r="N45" s="58">
        <f t="shared" si="38"/>
        <v>0.98670000000000002</v>
      </c>
      <c r="O45" s="58">
        <f t="shared" si="38"/>
        <v>5.0000000000000001E-3</v>
      </c>
      <c r="P45" s="68">
        <f t="shared" si="44"/>
        <v>19.096322517158072</v>
      </c>
      <c r="Q45" s="68">
        <f t="shared" si="44"/>
        <v>23.675944977136709</v>
      </c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  <c r="AL45" s="9" t="s">
        <v>31</v>
      </c>
      <c r="AM45" s="23">
        <v>3</v>
      </c>
      <c r="AN45" s="24" t="s">
        <v>47</v>
      </c>
      <c r="AO45" s="32">
        <v>1776.391643988539</v>
      </c>
      <c r="AP45" s="33">
        <v>460.20067023323531</v>
      </c>
      <c r="AQ45" s="33">
        <v>7356.9942662394697</v>
      </c>
      <c r="AR45" s="34">
        <v>9133.3859102279985</v>
      </c>
      <c r="AS45" s="35">
        <v>582.23065533121792</v>
      </c>
      <c r="AT45" s="35">
        <v>698.68340552032168</v>
      </c>
      <c r="AU45" s="36">
        <v>0.30733107226715367</v>
      </c>
      <c r="AV45" s="36">
        <v>0</v>
      </c>
      <c r="AW45" s="36">
        <v>0.69266892773284638</v>
      </c>
      <c r="AX45" s="37">
        <v>4.8416529090748259</v>
      </c>
      <c r="AY45" s="37">
        <v>14.937221220970065</v>
      </c>
      <c r="AZ45" s="37">
        <v>5.9389348454997073</v>
      </c>
      <c r="BB45" s="9" t="s">
        <v>31</v>
      </c>
      <c r="BC45" s="23">
        <v>3</v>
      </c>
      <c r="BD45" s="24" t="s">
        <v>47</v>
      </c>
      <c r="BE45" s="32">
        <v>2158.7205311817852</v>
      </c>
      <c r="BF45" s="33">
        <v>396.52127983872703</v>
      </c>
      <c r="BG45" s="33">
        <v>6289.5943790240854</v>
      </c>
      <c r="BH45" s="34">
        <v>8448.3149102057887</v>
      </c>
      <c r="BI45" s="35">
        <v>464.44644364533417</v>
      </c>
      <c r="BJ45" s="35">
        <v>531.17581166903619</v>
      </c>
      <c r="BK45" s="36">
        <v>0.39150000000000001</v>
      </c>
      <c r="BL45" s="36">
        <v>1E-4</v>
      </c>
      <c r="BM45" s="36">
        <v>0.60840000000000005</v>
      </c>
      <c r="BN45" s="37">
        <v>5.7581144065405745</v>
      </c>
      <c r="BO45" s="37">
        <v>21.187551827941256</v>
      </c>
      <c r="BP45" s="37">
        <v>5.022659493348864</v>
      </c>
      <c r="BR45" s="9" t="s">
        <v>31</v>
      </c>
      <c r="BS45" s="23">
        <v>3</v>
      </c>
      <c r="BT45" s="24" t="s">
        <v>47</v>
      </c>
      <c r="BU45" s="32">
        <v>2158.7205311817852</v>
      </c>
      <c r="BV45" s="33">
        <v>366.93346185840198</v>
      </c>
      <c r="BW45" s="33">
        <v>5881.8383827148064</v>
      </c>
      <c r="BX45" s="34">
        <v>8040.5589138965133</v>
      </c>
      <c r="BY45" s="35">
        <v>413.87315962706225</v>
      </c>
      <c r="BZ45" s="35">
        <v>474.49091353353833</v>
      </c>
      <c r="CA45" s="36">
        <v>0.4078</v>
      </c>
      <c r="CB45" s="36">
        <v>1E-4</v>
      </c>
      <c r="CC45" s="36">
        <v>0.59209999999999996</v>
      </c>
      <c r="CD45" s="37">
        <v>6.2435783717828315</v>
      </c>
      <c r="CE45" s="37">
        <v>22.387520402290576</v>
      </c>
      <c r="CF45" s="37">
        <v>5.4547357544092865</v>
      </c>
      <c r="CH45" s="9"/>
      <c r="CI45" s="23"/>
      <c r="CJ45" s="24"/>
      <c r="CK45" s="32"/>
      <c r="CL45" s="33"/>
      <c r="CM45" s="33"/>
      <c r="CN45" s="34"/>
      <c r="CO45" s="35"/>
      <c r="CP45" s="35"/>
      <c r="CQ45" s="36"/>
      <c r="CR45" s="36"/>
      <c r="CS45" s="36"/>
      <c r="CT45" s="37"/>
      <c r="CU45" s="37"/>
      <c r="CV45" s="37"/>
      <c r="CX45" s="9" t="s">
        <v>31</v>
      </c>
      <c r="CY45" s="23">
        <v>3</v>
      </c>
      <c r="CZ45" s="24" t="s">
        <v>47</v>
      </c>
      <c r="DA45" s="32">
        <v>2158.7205311817852</v>
      </c>
      <c r="DB45" s="33">
        <v>363.01320445116329</v>
      </c>
      <c r="DC45" s="33">
        <v>5837.0130342260099</v>
      </c>
      <c r="DD45" s="34">
        <v>7995.7335654077815</v>
      </c>
      <c r="DE45" s="35">
        <v>403.10508423879787</v>
      </c>
      <c r="DF45" s="35">
        <v>460.62415968494497</v>
      </c>
      <c r="DG45" s="36">
        <v>0.47870000000000001</v>
      </c>
      <c r="DH45" s="36">
        <v>1E-4</v>
      </c>
      <c r="DI45" s="36">
        <v>0.5212</v>
      </c>
      <c r="DJ45" s="37">
        <v>6.3459158154774995</v>
      </c>
      <c r="DK45" s="37">
        <v>23.970497510547833</v>
      </c>
      <c r="DL45" s="37">
        <v>6.3115127159993092</v>
      </c>
    </row>
    <row r="46" spans="1:116" x14ac:dyDescent="0.25">
      <c r="C46" s="64">
        <f>(C42-C20)/C20</f>
        <v>-1</v>
      </c>
      <c r="D46" s="64">
        <f>(D42-D20)/D20</f>
        <v>-1</v>
      </c>
      <c r="E46" s="64"/>
      <c r="F46" s="64"/>
      <c r="G46" s="64">
        <f>(G42-G20)/G20</f>
        <v>-1</v>
      </c>
      <c r="H46" s="64">
        <f>(H42-H20)/H20</f>
        <v>-1</v>
      </c>
      <c r="L46" s="64">
        <f>(L42-C20)/C20</f>
        <v>-1.1076505871268034</v>
      </c>
      <c r="M46" s="64">
        <f>(M42-D20)/D20</f>
        <v>-0.82905454545454549</v>
      </c>
      <c r="N46" s="64"/>
      <c r="O46" s="64"/>
      <c r="P46" s="64">
        <f t="shared" ref="P46:Q49" si="45">(P42-G20)/G20</f>
        <v>1.792718524171772</v>
      </c>
      <c r="Q46" s="64">
        <f t="shared" si="45"/>
        <v>0.89122671223961536</v>
      </c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47" t="s">
        <v>48</v>
      </c>
      <c r="AM46" s="5"/>
      <c r="AN46" s="5"/>
      <c r="AO46" s="5"/>
      <c r="AP46" s="5" t="s">
        <v>32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B46" s="47" t="s">
        <v>48</v>
      </c>
      <c r="BC46" s="5"/>
      <c r="BD46" s="5"/>
      <c r="BE46" s="5"/>
      <c r="BF46" s="5" t="s">
        <v>32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R46" s="47" t="s">
        <v>48</v>
      </c>
      <c r="BS46" s="5"/>
      <c r="BT46" s="5"/>
      <c r="BU46" s="5"/>
      <c r="BV46" s="5" t="s">
        <v>32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H46" s="47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X46" s="47" t="s">
        <v>48</v>
      </c>
      <c r="CY46" s="5"/>
      <c r="CZ46" s="5"/>
      <c r="DA46" s="5"/>
      <c r="DB46" s="5" t="s">
        <v>32</v>
      </c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x14ac:dyDescent="0.25">
      <c r="C47" s="64">
        <f t="shared" ref="C47:G49" si="46">(C43-C21)/C21</f>
        <v>-1</v>
      </c>
      <c r="D47" s="64">
        <f t="shared" si="46"/>
        <v>-1</v>
      </c>
      <c r="E47" s="64"/>
      <c r="F47" s="64"/>
      <c r="G47" s="64">
        <f t="shared" si="46"/>
        <v>-1</v>
      </c>
      <c r="H47" s="64">
        <f t="shared" ref="H47" si="47">(H43-H21)/H21</f>
        <v>-1</v>
      </c>
      <c r="L47" s="64">
        <f t="shared" ref="L47:L49" si="48">(L43-C21)/C21</f>
        <v>-1.1854656831056305</v>
      </c>
      <c r="M47" s="64">
        <f>(M43-D21)/D21</f>
        <v>-0.80354029850746267</v>
      </c>
      <c r="N47" s="64"/>
      <c r="O47" s="64"/>
      <c r="P47" s="64">
        <f t="shared" si="45"/>
        <v>1.9563262992766968</v>
      </c>
      <c r="Q47" s="64">
        <f t="shared" si="45"/>
        <v>0.95689254360982634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x14ac:dyDescent="0.25">
      <c r="C48" s="64">
        <f t="shared" si="46"/>
        <v>-1</v>
      </c>
      <c r="D48" s="64">
        <f t="shared" si="46"/>
        <v>-1</v>
      </c>
      <c r="E48" s="64"/>
      <c r="F48" s="64"/>
      <c r="G48" s="64">
        <f t="shared" si="46"/>
        <v>-1</v>
      </c>
      <c r="H48" s="64">
        <f t="shared" ref="H48" si="49">(H44-H22)/H22</f>
        <v>-1</v>
      </c>
      <c r="L48" s="64">
        <f t="shared" si="48"/>
        <v>-1.2058573234066143</v>
      </c>
      <c r="M48" s="64">
        <f>(M44-D22)/D22</f>
        <v>-0.81324794520547949</v>
      </c>
      <c r="N48" s="64"/>
      <c r="O48" s="64"/>
      <c r="P48" s="64">
        <f t="shared" si="45"/>
        <v>1.8443828292471347</v>
      </c>
      <c r="Q48" s="64">
        <f t="shared" si="45"/>
        <v>0.63178225301334057</v>
      </c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  <c r="AL48" s="4" t="s">
        <v>35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" t="s">
        <v>38</v>
      </c>
      <c r="BB48" s="4" t="s">
        <v>35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7" t="s">
        <v>57</v>
      </c>
      <c r="BR48" s="4" t="s">
        <v>35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 t="s">
        <v>38</v>
      </c>
      <c r="CH48" s="4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X48" s="4" t="s">
        <v>35</v>
      </c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7" t="s">
        <v>38</v>
      </c>
    </row>
    <row r="49" spans="1:116" x14ac:dyDescent="0.25">
      <c r="C49" s="64">
        <f t="shared" si="46"/>
        <v>-1</v>
      </c>
      <c r="D49" s="64">
        <f t="shared" si="46"/>
        <v>-1</v>
      </c>
      <c r="E49" s="64"/>
      <c r="F49" s="64"/>
      <c r="G49" s="64">
        <f t="shared" si="46"/>
        <v>-1</v>
      </c>
      <c r="H49" s="64">
        <f t="shared" ref="H49" si="50">(H45-H23)/H23</f>
        <v>-1</v>
      </c>
      <c r="L49" s="64">
        <f t="shared" si="48"/>
        <v>-1.3444837431386312</v>
      </c>
      <c r="M49" s="64">
        <f>(M45-D23)/D23</f>
        <v>-0.8096668292682927</v>
      </c>
      <c r="N49" s="64"/>
      <c r="O49" s="64"/>
      <c r="P49" s="64">
        <f t="shared" si="45"/>
        <v>1.923487961721585</v>
      </c>
      <c r="Q49" s="64">
        <f t="shared" si="45"/>
        <v>0.95740570958403914</v>
      </c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  <c r="AL49" s="8"/>
      <c r="AM49" s="9"/>
      <c r="AN49" s="9"/>
      <c r="AO49" s="10" t="s">
        <v>7</v>
      </c>
      <c r="AP49" s="10"/>
      <c r="AQ49" s="10"/>
      <c r="AR49" s="10"/>
      <c r="AS49" s="10"/>
      <c r="AT49" s="10"/>
      <c r="AU49" s="10"/>
      <c r="AV49" s="10"/>
      <c r="AW49" s="11"/>
      <c r="AX49" s="12"/>
      <c r="AY49" s="12" t="s">
        <v>8</v>
      </c>
      <c r="AZ49" s="12"/>
      <c r="BB49" s="8"/>
      <c r="BC49" s="9"/>
      <c r="BD49" s="9"/>
      <c r="BE49" s="10" t="s">
        <v>7</v>
      </c>
      <c r="BF49" s="10"/>
      <c r="BG49" s="10"/>
      <c r="BH49" s="10"/>
      <c r="BI49" s="10"/>
      <c r="BJ49" s="10"/>
      <c r="BK49" s="10"/>
      <c r="BL49" s="10"/>
      <c r="BM49" s="11"/>
      <c r="BN49" s="12"/>
      <c r="BO49" s="12" t="s">
        <v>8</v>
      </c>
      <c r="BP49" s="12"/>
      <c r="BR49" s="8"/>
      <c r="BS49" s="9"/>
      <c r="BT49" s="9"/>
      <c r="BU49" s="10" t="s">
        <v>7</v>
      </c>
      <c r="BV49" s="10"/>
      <c r="BW49" s="10"/>
      <c r="BX49" s="10"/>
      <c r="BY49" s="10"/>
      <c r="BZ49" s="10"/>
      <c r="CA49" s="10"/>
      <c r="CB49" s="10"/>
      <c r="CC49" s="11"/>
      <c r="CD49" s="12"/>
      <c r="CE49" s="12" t="s">
        <v>8</v>
      </c>
      <c r="CF49" s="12"/>
      <c r="CH49" s="8"/>
      <c r="CI49" s="9"/>
      <c r="CJ49" s="9"/>
      <c r="CK49" s="10"/>
      <c r="CL49" s="10"/>
      <c r="CM49" s="10"/>
      <c r="CN49" s="10"/>
      <c r="CO49" s="10"/>
      <c r="CP49" s="10"/>
      <c r="CQ49" s="10"/>
      <c r="CR49" s="10"/>
      <c r="CS49" s="11"/>
      <c r="CT49" s="12"/>
      <c r="CU49" s="12"/>
      <c r="CV49" s="12"/>
      <c r="CX49" s="8"/>
      <c r="CY49" s="9"/>
      <c r="CZ49" s="9"/>
      <c r="DA49" s="10" t="s">
        <v>7</v>
      </c>
      <c r="DB49" s="10"/>
      <c r="DC49" s="10"/>
      <c r="DD49" s="10"/>
      <c r="DE49" s="10"/>
      <c r="DF49" s="10"/>
      <c r="DG49" s="10"/>
      <c r="DH49" s="10"/>
      <c r="DI49" s="11"/>
      <c r="DJ49" s="12"/>
      <c r="DK49" s="12" t="s">
        <v>8</v>
      </c>
      <c r="DL49" s="12"/>
    </row>
    <row r="50" spans="1:11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  <c r="AL50" s="8"/>
      <c r="AM50" s="13"/>
      <c r="AN50" s="14"/>
      <c r="AO50" s="9" t="s">
        <v>36</v>
      </c>
      <c r="AP50" s="15" t="s">
        <v>10</v>
      </c>
      <c r="AQ50" s="15" t="s">
        <v>11</v>
      </c>
      <c r="AR50" s="9"/>
      <c r="AS50" s="15" t="s">
        <v>12</v>
      </c>
      <c r="AT50" s="15" t="s">
        <v>13</v>
      </c>
      <c r="AU50" s="16" t="s">
        <v>14</v>
      </c>
      <c r="AV50" s="17" t="s">
        <v>15</v>
      </c>
      <c r="AW50" s="16" t="s">
        <v>14</v>
      </c>
      <c r="AX50" s="9" t="s">
        <v>16</v>
      </c>
      <c r="AY50" s="13"/>
      <c r="AZ50" s="13"/>
      <c r="BB50" s="8"/>
      <c r="BC50" s="13"/>
      <c r="BD50" s="14"/>
      <c r="BE50" s="9" t="s">
        <v>36</v>
      </c>
      <c r="BF50" s="15" t="s">
        <v>10</v>
      </c>
      <c r="BG50" s="15" t="s">
        <v>11</v>
      </c>
      <c r="BH50" s="9"/>
      <c r="BI50" s="15" t="s">
        <v>12</v>
      </c>
      <c r="BJ50" s="15" t="s">
        <v>13</v>
      </c>
      <c r="BK50" s="16" t="s">
        <v>14</v>
      </c>
      <c r="BL50" s="17" t="s">
        <v>15</v>
      </c>
      <c r="BM50" s="16" t="s">
        <v>14</v>
      </c>
      <c r="BN50" s="9" t="s">
        <v>16</v>
      </c>
      <c r="BO50" s="13"/>
      <c r="BP50" s="13"/>
      <c r="BR50" s="8"/>
      <c r="BS50" s="13"/>
      <c r="BT50" s="14"/>
      <c r="BU50" s="9" t="s">
        <v>36</v>
      </c>
      <c r="BV50" s="15" t="s">
        <v>10</v>
      </c>
      <c r="BW50" s="15" t="s">
        <v>11</v>
      </c>
      <c r="BX50" s="9"/>
      <c r="BY50" s="15" t="s">
        <v>12</v>
      </c>
      <c r="BZ50" s="15" t="s">
        <v>13</v>
      </c>
      <c r="CA50" s="16" t="s">
        <v>14</v>
      </c>
      <c r="CB50" s="17" t="s">
        <v>15</v>
      </c>
      <c r="CC50" s="16" t="s">
        <v>14</v>
      </c>
      <c r="CD50" s="9" t="s">
        <v>16</v>
      </c>
      <c r="CE50" s="13"/>
      <c r="CF50" s="13"/>
      <c r="CH50" s="8"/>
      <c r="CI50" s="13"/>
      <c r="CJ50" s="14"/>
      <c r="CK50" s="9"/>
      <c r="CL50" s="15"/>
      <c r="CM50" s="15"/>
      <c r="CN50" s="9"/>
      <c r="CO50" s="15"/>
      <c r="CP50" s="15"/>
      <c r="CQ50" s="16"/>
      <c r="CR50" s="17"/>
      <c r="CS50" s="16"/>
      <c r="CT50" s="9"/>
      <c r="CU50" s="13"/>
      <c r="CV50" s="13"/>
      <c r="CX50" s="8"/>
      <c r="CY50" s="13"/>
      <c r="CZ50" s="14"/>
      <c r="DA50" s="9" t="s">
        <v>36</v>
      </c>
      <c r="DB50" s="15" t="s">
        <v>10</v>
      </c>
      <c r="DC50" s="15" t="s">
        <v>11</v>
      </c>
      <c r="DD50" s="9"/>
      <c r="DE50" s="15" t="s">
        <v>12</v>
      </c>
      <c r="DF50" s="15" t="s">
        <v>13</v>
      </c>
      <c r="DG50" s="16" t="s">
        <v>14</v>
      </c>
      <c r="DH50" s="17" t="s">
        <v>15</v>
      </c>
      <c r="DI50" s="16" t="s">
        <v>14</v>
      </c>
      <c r="DJ50" s="9" t="s">
        <v>16</v>
      </c>
      <c r="DK50" s="13"/>
      <c r="DL50" s="13"/>
    </row>
    <row r="51" spans="1:11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  <c r="AL51" s="18"/>
      <c r="AM51" s="19" t="s">
        <v>17</v>
      </c>
      <c r="AN51" s="20" t="s">
        <v>18</v>
      </c>
      <c r="AO51" s="19" t="s">
        <v>19</v>
      </c>
      <c r="AP51" s="21" t="s">
        <v>20</v>
      </c>
      <c r="AQ51" s="21" t="s">
        <v>21</v>
      </c>
      <c r="AR51" s="19" t="s">
        <v>12</v>
      </c>
      <c r="AS51" s="21" t="s">
        <v>22</v>
      </c>
      <c r="AT51" s="21" t="s">
        <v>22</v>
      </c>
      <c r="AU51" s="22" t="s">
        <v>23</v>
      </c>
      <c r="AV51" s="22" t="s">
        <v>24</v>
      </c>
      <c r="AW51" s="22" t="s">
        <v>25</v>
      </c>
      <c r="AX51" s="19" t="s">
        <v>26</v>
      </c>
      <c r="AY51" s="19" t="s">
        <v>27</v>
      </c>
      <c r="AZ51" s="19" t="s">
        <v>28</v>
      </c>
      <c r="BB51" s="18"/>
      <c r="BC51" s="19" t="s">
        <v>17</v>
      </c>
      <c r="BD51" s="20" t="s">
        <v>18</v>
      </c>
      <c r="BE51" s="19" t="s">
        <v>19</v>
      </c>
      <c r="BF51" s="21" t="s">
        <v>20</v>
      </c>
      <c r="BG51" s="21" t="s">
        <v>21</v>
      </c>
      <c r="BH51" s="19" t="s">
        <v>12</v>
      </c>
      <c r="BI51" s="21" t="s">
        <v>22</v>
      </c>
      <c r="BJ51" s="21" t="s">
        <v>22</v>
      </c>
      <c r="BK51" s="22" t="s">
        <v>23</v>
      </c>
      <c r="BL51" s="22" t="s">
        <v>24</v>
      </c>
      <c r="BM51" s="22" t="s">
        <v>25</v>
      </c>
      <c r="BN51" s="19" t="s">
        <v>26</v>
      </c>
      <c r="BO51" s="19" t="s">
        <v>27</v>
      </c>
      <c r="BP51" s="19" t="s">
        <v>28</v>
      </c>
      <c r="BR51" s="18"/>
      <c r="BS51" s="19" t="s">
        <v>17</v>
      </c>
      <c r="BT51" s="20" t="s">
        <v>18</v>
      </c>
      <c r="BU51" s="19" t="s">
        <v>19</v>
      </c>
      <c r="BV51" s="21" t="s">
        <v>20</v>
      </c>
      <c r="BW51" s="21" t="s">
        <v>21</v>
      </c>
      <c r="BX51" s="19" t="s">
        <v>12</v>
      </c>
      <c r="BY51" s="21" t="s">
        <v>22</v>
      </c>
      <c r="BZ51" s="21" t="s">
        <v>22</v>
      </c>
      <c r="CA51" s="22" t="s">
        <v>23</v>
      </c>
      <c r="CB51" s="22" t="s">
        <v>24</v>
      </c>
      <c r="CC51" s="22" t="s">
        <v>25</v>
      </c>
      <c r="CD51" s="19" t="s">
        <v>26</v>
      </c>
      <c r="CE51" s="19" t="s">
        <v>27</v>
      </c>
      <c r="CF51" s="19" t="s">
        <v>28</v>
      </c>
      <c r="CH51" s="18"/>
      <c r="CI51" s="19"/>
      <c r="CJ51" s="20"/>
      <c r="CK51" s="19"/>
      <c r="CL51" s="21"/>
      <c r="CM51" s="21"/>
      <c r="CN51" s="19"/>
      <c r="CO51" s="21"/>
      <c r="CP51" s="21"/>
      <c r="CQ51" s="22"/>
      <c r="CR51" s="22"/>
      <c r="CS51" s="22"/>
      <c r="CT51" s="19"/>
      <c r="CU51" s="19"/>
      <c r="CV51" s="19"/>
      <c r="CX51" s="18"/>
      <c r="CY51" s="19" t="s">
        <v>17</v>
      </c>
      <c r="CZ51" s="20" t="s">
        <v>18</v>
      </c>
      <c r="DA51" s="19" t="s">
        <v>19</v>
      </c>
      <c r="DB51" s="21" t="s">
        <v>20</v>
      </c>
      <c r="DC51" s="21" t="s">
        <v>21</v>
      </c>
      <c r="DD51" s="19" t="s">
        <v>12</v>
      </c>
      <c r="DE51" s="21" t="s">
        <v>22</v>
      </c>
      <c r="DF51" s="21" t="s">
        <v>22</v>
      </c>
      <c r="DG51" s="22" t="s">
        <v>23</v>
      </c>
      <c r="DH51" s="22" t="s">
        <v>24</v>
      </c>
      <c r="DI51" s="22" t="s">
        <v>25</v>
      </c>
      <c r="DJ51" s="19" t="s">
        <v>26</v>
      </c>
      <c r="DK51" s="19" t="s">
        <v>27</v>
      </c>
      <c r="DL51" s="19" t="s">
        <v>28</v>
      </c>
    </row>
    <row r="52" spans="1:11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  <c r="AL52" s="9" t="s">
        <v>29</v>
      </c>
      <c r="AM52" s="23">
        <v>0</v>
      </c>
      <c r="AN52" s="50" t="s">
        <v>49</v>
      </c>
      <c r="AO52" s="32">
        <v>0</v>
      </c>
      <c r="AP52" s="33">
        <v>10.507099040405995</v>
      </c>
      <c r="AQ52" s="33">
        <v>156.21531531064949</v>
      </c>
      <c r="AR52" s="34">
        <v>156.21531531064949</v>
      </c>
      <c r="AS52" s="51" t="s">
        <v>30</v>
      </c>
      <c r="AT52" s="51" t="s">
        <v>30</v>
      </c>
      <c r="AU52" s="29" t="s">
        <v>30</v>
      </c>
      <c r="AV52" s="30">
        <v>1</v>
      </c>
      <c r="AW52" s="29" t="s">
        <v>30</v>
      </c>
      <c r="AX52" s="31"/>
      <c r="AY52" s="31"/>
      <c r="AZ52" s="31"/>
      <c r="BB52" s="9" t="s">
        <v>29</v>
      </c>
      <c r="BC52" s="23">
        <v>0</v>
      </c>
      <c r="BD52" s="50" t="s">
        <v>49</v>
      </c>
      <c r="BE52" s="32">
        <v>0</v>
      </c>
      <c r="BF52" s="33">
        <v>14.77529988330804</v>
      </c>
      <c r="BG52" s="33">
        <v>221.29111992600812</v>
      </c>
      <c r="BH52" s="34">
        <v>221.29111992600812</v>
      </c>
      <c r="BI52" s="51" t="s">
        <v>30</v>
      </c>
      <c r="BJ52" s="51" t="s">
        <v>30</v>
      </c>
      <c r="BK52" s="29" t="s">
        <v>30</v>
      </c>
      <c r="BL52" s="30">
        <v>1</v>
      </c>
      <c r="BM52" s="29" t="s">
        <v>30</v>
      </c>
      <c r="BN52" s="31"/>
      <c r="BO52" s="31"/>
      <c r="BP52" s="31"/>
      <c r="BR52" s="9" t="s">
        <v>29</v>
      </c>
      <c r="BS52" s="23">
        <v>0</v>
      </c>
      <c r="BT52" s="50" t="s">
        <v>49</v>
      </c>
      <c r="BU52" s="32">
        <v>0</v>
      </c>
      <c r="BV52" s="33">
        <v>13.53510605517533</v>
      </c>
      <c r="BW52" s="33">
        <v>194.18729550073803</v>
      </c>
      <c r="BX52" s="34">
        <v>194.18729550073803</v>
      </c>
      <c r="BY52" s="51" t="s">
        <v>30</v>
      </c>
      <c r="BZ52" s="51" t="s">
        <v>30</v>
      </c>
      <c r="CA52" s="29" t="s">
        <v>30</v>
      </c>
      <c r="CB52" s="30">
        <v>1</v>
      </c>
      <c r="CC52" s="29" t="s">
        <v>30</v>
      </c>
      <c r="CD52" s="31"/>
      <c r="CE52" s="31"/>
      <c r="CF52" s="31"/>
      <c r="CH52" s="9"/>
      <c r="CI52" s="23"/>
      <c r="CJ52" s="50"/>
      <c r="CK52" s="32"/>
      <c r="CL52" s="33"/>
      <c r="CM52" s="33"/>
      <c r="CN52" s="34"/>
      <c r="CO52" s="51"/>
      <c r="CP52" s="51"/>
      <c r="CQ52" s="29"/>
      <c r="CR52" s="30"/>
      <c r="CS52" s="29"/>
      <c r="CT52" s="31"/>
      <c r="CU52" s="31"/>
      <c r="CV52" s="31"/>
      <c r="CX52" s="9" t="s">
        <v>29</v>
      </c>
      <c r="CY52" s="23">
        <v>0</v>
      </c>
      <c r="CZ52" s="50" t="s">
        <v>49</v>
      </c>
      <c r="DA52" s="32">
        <v>0</v>
      </c>
      <c r="DB52" s="33">
        <v>14.05387686988697</v>
      </c>
      <c r="DC52" s="33">
        <v>201.21899919031148</v>
      </c>
      <c r="DD52" s="34">
        <v>201.21899919031148</v>
      </c>
      <c r="DE52" s="51" t="s">
        <v>30</v>
      </c>
      <c r="DF52" s="51" t="s">
        <v>30</v>
      </c>
      <c r="DG52" s="29" t="s">
        <v>30</v>
      </c>
      <c r="DH52" s="30">
        <v>1</v>
      </c>
      <c r="DI52" s="29" t="s">
        <v>30</v>
      </c>
      <c r="DJ52" s="31"/>
      <c r="DK52" s="31"/>
      <c r="DL52" s="31"/>
    </row>
    <row r="53" spans="1:11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  <c r="AL53" s="9" t="s">
        <v>29</v>
      </c>
      <c r="AM53" s="23">
        <v>1</v>
      </c>
      <c r="AN53" s="24" t="s">
        <v>50</v>
      </c>
      <c r="AO53" s="32">
        <v>1.9092629601315483</v>
      </c>
      <c r="AP53" s="33">
        <v>9.0634860124372718</v>
      </c>
      <c r="AQ53" s="33">
        <v>134.78062989698</v>
      </c>
      <c r="AR53" s="34">
        <v>136.68989285711282</v>
      </c>
      <c r="AS53" s="51">
        <v>19.703381040251433</v>
      </c>
      <c r="AT53" s="51">
        <v>19.525422453536663</v>
      </c>
      <c r="AU53" s="36">
        <v>2.4199999999999999E-2</v>
      </c>
      <c r="AV53" s="36">
        <v>0.39240000000000003</v>
      </c>
      <c r="AW53" s="36">
        <v>0.58340000000000003</v>
      </c>
      <c r="AX53" s="37">
        <v>1.3225586934595837</v>
      </c>
      <c r="AY53" s="37">
        <v>1.4959499672256293</v>
      </c>
      <c r="AZ53" s="37">
        <v>1.4959499672256293</v>
      </c>
      <c r="BB53" s="9" t="s">
        <v>29</v>
      </c>
      <c r="BC53" s="23">
        <v>1</v>
      </c>
      <c r="BD53" s="24" t="s">
        <v>50</v>
      </c>
      <c r="BE53" s="32">
        <v>2.0496693077159631</v>
      </c>
      <c r="BF53" s="33">
        <v>12.545345471896633</v>
      </c>
      <c r="BG53" s="33">
        <v>187.89377589438214</v>
      </c>
      <c r="BH53" s="34">
        <v>189.94344520209899</v>
      </c>
      <c r="BI53" s="51">
        <v>33.457823993211463</v>
      </c>
      <c r="BJ53" s="51">
        <v>31.347674723909137</v>
      </c>
      <c r="BK53" s="36">
        <v>6.3E-3</v>
      </c>
      <c r="BL53" s="36">
        <v>0.39240000000000003</v>
      </c>
      <c r="BM53" s="36">
        <v>0.60129999999999995</v>
      </c>
      <c r="BN53" s="37">
        <v>0.91915300923962107</v>
      </c>
      <c r="BO53" s="37">
        <v>0.96873314432764557</v>
      </c>
      <c r="BP53" s="37">
        <v>0.96873314432764557</v>
      </c>
      <c r="BR53" s="9" t="s">
        <v>29</v>
      </c>
      <c r="BS53" s="23">
        <v>1</v>
      </c>
      <c r="BT53" s="24" t="s">
        <v>50</v>
      </c>
      <c r="BU53" s="32">
        <v>2.0496693077159631</v>
      </c>
      <c r="BV53" s="33">
        <v>11.492327248989636</v>
      </c>
      <c r="BW53" s="33">
        <v>164.88043785918589</v>
      </c>
      <c r="BX53" s="34">
        <v>166.9301071669025</v>
      </c>
      <c r="BY53" s="51">
        <v>29.10919155932784</v>
      </c>
      <c r="BZ53" s="51">
        <v>27.257188333835529</v>
      </c>
      <c r="CA53" s="36">
        <v>6.3E-3</v>
      </c>
      <c r="CB53" s="36">
        <v>0.39240000000000003</v>
      </c>
      <c r="CC53" s="36">
        <v>0.60129999999999995</v>
      </c>
      <c r="CD53" s="37">
        <v>1.0033731021241281</v>
      </c>
      <c r="CE53" s="37">
        <v>1.0453976926709929</v>
      </c>
      <c r="CF53" s="37">
        <v>1.0453976926709929</v>
      </c>
      <c r="CH53" s="9"/>
      <c r="CI53" s="23"/>
      <c r="CJ53" s="24"/>
      <c r="CK53" s="32"/>
      <c r="CL53" s="33"/>
      <c r="CM53" s="33"/>
      <c r="CN53" s="34"/>
      <c r="CO53" s="51"/>
      <c r="CP53" s="51"/>
      <c r="CQ53" s="36"/>
      <c r="CR53" s="36"/>
      <c r="CS53" s="36"/>
      <c r="CT53" s="37"/>
      <c r="CU53" s="37"/>
      <c r="CV53" s="37"/>
      <c r="CX53" s="9" t="s">
        <v>29</v>
      </c>
      <c r="CY53" s="23">
        <v>1</v>
      </c>
      <c r="CZ53" s="24" t="s">
        <v>50</v>
      </c>
      <c r="DA53" s="32">
        <v>2.0496693077159631</v>
      </c>
      <c r="DB53" s="33">
        <v>11.933613666325783</v>
      </c>
      <c r="DC53" s="33">
        <v>170.8539628303605</v>
      </c>
      <c r="DD53" s="34">
        <v>172.90363213807819</v>
      </c>
      <c r="DE53" s="51">
        <v>30.239683831696691</v>
      </c>
      <c r="DF53" s="51">
        <v>28.315367052233285</v>
      </c>
      <c r="DG53" s="36">
        <v>6.6E-3</v>
      </c>
      <c r="DH53" s="36">
        <v>0.39240000000000003</v>
      </c>
      <c r="DI53" s="36">
        <v>0.60099999999999998</v>
      </c>
      <c r="DJ53" s="37">
        <v>0.96670512617176274</v>
      </c>
      <c r="DK53" s="37">
        <v>0.99179496790337307</v>
      </c>
      <c r="DL53" s="37">
        <v>0.99179496790337307</v>
      </c>
    </row>
    <row r="54" spans="1:11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  <c r="AL54" s="9" t="s">
        <v>29</v>
      </c>
      <c r="AM54" s="23">
        <v>2</v>
      </c>
      <c r="AN54" s="24" t="s">
        <v>51</v>
      </c>
      <c r="AO54" s="32">
        <v>17.20208490549933</v>
      </c>
      <c r="AP54" s="33">
        <v>8.7747634068435492</v>
      </c>
      <c r="AQ54" s="33">
        <v>130.49369281424649</v>
      </c>
      <c r="AR54" s="34">
        <v>147.69577771974528</v>
      </c>
      <c r="AS54" s="51">
        <v>8.7304538457101373</v>
      </c>
      <c r="AT54" s="51">
        <v>8.519537590904207</v>
      </c>
      <c r="AU54" s="36">
        <v>0.16289999999999999</v>
      </c>
      <c r="AV54" s="36">
        <v>0.39240000000000003</v>
      </c>
      <c r="AW54" s="36">
        <v>0.44469999999999998</v>
      </c>
      <c r="AX54" s="37">
        <v>9.9299954190310444</v>
      </c>
      <c r="AY54" s="37">
        <v>11.203365717793547</v>
      </c>
      <c r="AZ54" s="37">
        <v>11.203365717793547</v>
      </c>
      <c r="BB54" s="9" t="s">
        <v>29</v>
      </c>
      <c r="BC54" s="23">
        <v>2</v>
      </c>
      <c r="BD54" s="24" t="s">
        <v>51</v>
      </c>
      <c r="BE54" s="32">
        <v>18.467118566583945</v>
      </c>
      <c r="BF54" s="33">
        <v>12.099354589614423</v>
      </c>
      <c r="BG54" s="33">
        <v>181.21430708805727</v>
      </c>
      <c r="BH54" s="34">
        <v>199.68142565463776</v>
      </c>
      <c r="BI54" s="51">
        <v>24.142061371996441</v>
      </c>
      <c r="BJ54" s="51">
        <v>21.609694271370358</v>
      </c>
      <c r="BK54" s="36">
        <v>5.0700000000000002E-2</v>
      </c>
      <c r="BL54" s="36">
        <v>0.39240000000000003</v>
      </c>
      <c r="BM54" s="36">
        <v>0.55689999999999995</v>
      </c>
      <c r="BN54" s="37">
        <v>6.9011569893096398</v>
      </c>
      <c r="BO54" s="37">
        <v>6.9715949533249244</v>
      </c>
      <c r="BP54" s="37">
        <v>6.9715949533249244</v>
      </c>
      <c r="BR54" s="9" t="s">
        <v>29</v>
      </c>
      <c r="BS54" s="23">
        <v>2</v>
      </c>
      <c r="BT54" s="24" t="s">
        <v>51</v>
      </c>
      <c r="BU54" s="32">
        <v>18.467118566583945</v>
      </c>
      <c r="BV54" s="33">
        <v>11.083771487752513</v>
      </c>
      <c r="BW54" s="33">
        <v>159.01906633087603</v>
      </c>
      <c r="BX54" s="34">
        <v>177.48618489745593</v>
      </c>
      <c r="BY54" s="51">
        <v>18.923702451335782</v>
      </c>
      <c r="BZ54" s="51">
        <v>16.701110603282103</v>
      </c>
      <c r="CA54" s="36">
        <v>6.4299999999999996E-2</v>
      </c>
      <c r="CB54" s="36">
        <v>0.39240000000000003</v>
      </c>
      <c r="CC54" s="36">
        <v>0.54330000000000001</v>
      </c>
      <c r="CD54" s="37">
        <v>7.5334957585977911</v>
      </c>
      <c r="CE54" s="37">
        <v>7.7600061218397061</v>
      </c>
      <c r="CF54" s="37">
        <v>7.7600061218397061</v>
      </c>
      <c r="CH54" s="9"/>
      <c r="CI54" s="23"/>
      <c r="CJ54" s="24"/>
      <c r="CK54" s="32"/>
      <c r="CL54" s="33"/>
      <c r="CM54" s="33"/>
      <c r="CN54" s="34"/>
      <c r="CO54" s="51"/>
      <c r="CP54" s="51"/>
      <c r="CQ54" s="36"/>
      <c r="CR54" s="36"/>
      <c r="CS54" s="36"/>
      <c r="CT54" s="37"/>
      <c r="CU54" s="37"/>
      <c r="CV54" s="37"/>
      <c r="CX54" s="9" t="s">
        <v>29</v>
      </c>
      <c r="CY54" s="23">
        <v>2</v>
      </c>
      <c r="CZ54" s="24" t="s">
        <v>51</v>
      </c>
      <c r="DA54" s="32">
        <v>18.467118566583945</v>
      </c>
      <c r="DB54" s="33">
        <v>11.509561025613664</v>
      </c>
      <c r="DC54" s="33">
        <v>164.78095555837095</v>
      </c>
      <c r="DD54" s="34">
        <v>183.24807412495255</v>
      </c>
      <c r="DE54" s="51">
        <v>20.280293178178383</v>
      </c>
      <c r="DF54" s="51">
        <v>17.970925065358927</v>
      </c>
      <c r="DG54" s="36">
        <v>5.2699999999999997E-2</v>
      </c>
      <c r="DH54" s="36">
        <v>0.39240000000000003</v>
      </c>
      <c r="DI54" s="36">
        <v>0.55489999999999995</v>
      </c>
      <c r="DJ54" s="37">
        <v>7.2581863639883206</v>
      </c>
      <c r="DK54" s="37">
        <v>7.3677603296810936</v>
      </c>
      <c r="DL54" s="37">
        <v>7.3677603296810936</v>
      </c>
    </row>
    <row r="55" spans="1:11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  <c r="AL55" s="19" t="s">
        <v>29</v>
      </c>
      <c r="AM55" s="38">
        <v>3</v>
      </c>
      <c r="AN55" s="39" t="s">
        <v>52</v>
      </c>
      <c r="AO55" s="40">
        <v>18.437490350289981</v>
      </c>
      <c r="AP55" s="41">
        <v>8.100170831669411</v>
      </c>
      <c r="AQ55" s="41">
        <v>120.47919964132839</v>
      </c>
      <c r="AR55" s="42">
        <v>138.91668999161848</v>
      </c>
      <c r="AS55" s="52">
        <v>15.601358880377829</v>
      </c>
      <c r="AT55" s="52">
        <v>17.298625319031004</v>
      </c>
      <c r="AU55" s="44">
        <v>9.9500000000000005E-2</v>
      </c>
      <c r="AV55" s="44">
        <v>0.2198</v>
      </c>
      <c r="AW55" s="44">
        <v>0.68069999999999997</v>
      </c>
      <c r="AX55" s="53">
        <v>7.6601746090166793</v>
      </c>
      <c r="AY55" s="53">
        <v>6.8468910872029154</v>
      </c>
      <c r="AZ55" s="53">
        <v>6.8468910872029154</v>
      </c>
      <c r="BB55" s="19" t="s">
        <v>29</v>
      </c>
      <c r="BC55" s="38">
        <v>3</v>
      </c>
      <c r="BD55" s="39" t="s">
        <v>52</v>
      </c>
      <c r="BE55" s="40">
        <v>19.793375177452734</v>
      </c>
      <c r="BF55" s="41">
        <v>11.02999487115812</v>
      </c>
      <c r="BG55" s="41">
        <v>165.19763730836638</v>
      </c>
      <c r="BH55" s="42">
        <v>184.99101248582164</v>
      </c>
      <c r="BI55" s="52">
        <v>34.081759148297245</v>
      </c>
      <c r="BJ55" s="52">
        <v>36.30010744018648</v>
      </c>
      <c r="BK55" s="44">
        <v>2.6599999999999999E-2</v>
      </c>
      <c r="BL55" s="44">
        <v>0.2198</v>
      </c>
      <c r="BM55" s="44">
        <v>0.75360000000000005</v>
      </c>
      <c r="BN55" s="53">
        <v>5.2848499957259101</v>
      </c>
      <c r="BO55" s="53">
        <v>4.5129700076022328</v>
      </c>
      <c r="BP55" s="53">
        <v>4.5129700076022328</v>
      </c>
      <c r="BR55" s="19" t="s">
        <v>29</v>
      </c>
      <c r="BS55" s="38">
        <v>3</v>
      </c>
      <c r="BT55" s="39" t="s">
        <v>52</v>
      </c>
      <c r="BU55" s="40">
        <v>19.793375177452734</v>
      </c>
      <c r="BV55" s="41">
        <v>10.104170578481614</v>
      </c>
      <c r="BW55" s="41">
        <v>144.96417557563018</v>
      </c>
      <c r="BX55" s="42">
        <v>164.75755075308663</v>
      </c>
      <c r="BY55" s="52">
        <v>27.983386469885509</v>
      </c>
      <c r="BZ55" s="52">
        <v>29.429744747651398</v>
      </c>
      <c r="CA55" s="44">
        <v>3.4299999999999997E-2</v>
      </c>
      <c r="CB55" s="44">
        <v>0.2198</v>
      </c>
      <c r="CC55" s="44">
        <v>0.74590000000000001</v>
      </c>
      <c r="CD55" s="53">
        <v>5.7690898916370728</v>
      </c>
      <c r="CE55" s="53">
        <v>4.9320950548523044</v>
      </c>
      <c r="CF55" s="53">
        <v>4.9320950548523044</v>
      </c>
      <c r="CH55" s="19"/>
      <c r="CI55" s="38"/>
      <c r="CJ55" s="39"/>
      <c r="CK55" s="40"/>
      <c r="CL55" s="41"/>
      <c r="CM55" s="41"/>
      <c r="CN55" s="42"/>
      <c r="CO55" s="52"/>
      <c r="CP55" s="52"/>
      <c r="CQ55" s="44"/>
      <c r="CR55" s="44"/>
      <c r="CS55" s="44"/>
      <c r="CT55" s="53"/>
      <c r="CU55" s="53"/>
      <c r="CV55" s="53"/>
      <c r="CX55" s="19" t="s">
        <v>29</v>
      </c>
      <c r="CY55" s="38">
        <v>3</v>
      </c>
      <c r="CZ55" s="39" t="s">
        <v>52</v>
      </c>
      <c r="DA55" s="40">
        <v>19.793375177452734</v>
      </c>
      <c r="DB55" s="41">
        <v>10.492795381715986</v>
      </c>
      <c r="DC55" s="41">
        <v>150.224283313028</v>
      </c>
      <c r="DD55" s="42">
        <v>170.01765849048397</v>
      </c>
      <c r="DE55" s="52">
        <v>29.522394380398563</v>
      </c>
      <c r="DF55" s="52">
        <v>31.201340699827512</v>
      </c>
      <c r="DG55" s="44">
        <v>2.7300000000000001E-2</v>
      </c>
      <c r="DH55" s="44">
        <v>0.2198</v>
      </c>
      <c r="DI55" s="44">
        <v>0.75290000000000001</v>
      </c>
      <c r="DJ55" s="53">
        <v>5.5582483139465753</v>
      </c>
      <c r="DK55" s="53">
        <v>4.6848164201191906</v>
      </c>
      <c r="DL55" s="53">
        <v>4.6848164201191906</v>
      </c>
    </row>
    <row r="56" spans="1:11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  <c r="AL56" s="9" t="s">
        <v>31</v>
      </c>
      <c r="AM56" s="54">
        <v>0</v>
      </c>
      <c r="AN56" s="50" t="s">
        <v>49</v>
      </c>
      <c r="AO56" s="32">
        <v>0</v>
      </c>
      <c r="AP56" s="33">
        <v>10.288604111657744</v>
      </c>
      <c r="AQ56" s="33">
        <v>150.2548487148326</v>
      </c>
      <c r="AR56" s="34">
        <v>150.2548487148326</v>
      </c>
      <c r="AS56" s="51" t="s">
        <v>30</v>
      </c>
      <c r="AT56" s="51" t="s">
        <v>30</v>
      </c>
      <c r="AU56" s="29" t="s">
        <v>30</v>
      </c>
      <c r="AV56" s="30">
        <v>1</v>
      </c>
      <c r="AW56" s="29" t="s">
        <v>30</v>
      </c>
      <c r="AX56" s="31"/>
      <c r="AY56" s="31"/>
      <c r="AZ56" s="31"/>
      <c r="BB56" s="9" t="s">
        <v>31</v>
      </c>
      <c r="BC56" s="54">
        <v>0</v>
      </c>
      <c r="BD56" s="50" t="s">
        <v>49</v>
      </c>
      <c r="BE56" s="32">
        <v>0</v>
      </c>
      <c r="BF56" s="33">
        <v>13.005005522604943</v>
      </c>
      <c r="BG56" s="33">
        <v>187.64913419202563</v>
      </c>
      <c r="BH56" s="34">
        <v>187.64913419202563</v>
      </c>
      <c r="BI56" s="51" t="s">
        <v>30</v>
      </c>
      <c r="BJ56" s="51" t="s">
        <v>30</v>
      </c>
      <c r="BK56" s="29" t="s">
        <v>30</v>
      </c>
      <c r="BL56" s="30">
        <v>1</v>
      </c>
      <c r="BM56" s="29" t="s">
        <v>30</v>
      </c>
      <c r="BN56" s="31"/>
      <c r="BO56" s="31"/>
      <c r="BP56" s="31"/>
      <c r="BR56" s="9" t="s">
        <v>31</v>
      </c>
      <c r="BS56" s="54">
        <v>0</v>
      </c>
      <c r="BT56" s="50" t="s">
        <v>49</v>
      </c>
      <c r="BU56" s="32">
        <v>0</v>
      </c>
      <c r="BV56" s="33">
        <v>11.913404830140916</v>
      </c>
      <c r="BW56" s="33">
        <v>164.74065309099865</v>
      </c>
      <c r="BX56" s="34">
        <v>164.74065309099865</v>
      </c>
      <c r="BY56" s="51" t="s">
        <v>30</v>
      </c>
      <c r="BZ56" s="51" t="s">
        <v>30</v>
      </c>
      <c r="CA56" s="29" t="s">
        <v>30</v>
      </c>
      <c r="CB56" s="30">
        <v>1</v>
      </c>
      <c r="CC56" s="29" t="s">
        <v>30</v>
      </c>
      <c r="CD56" s="31"/>
      <c r="CE56" s="31"/>
      <c r="CF56" s="31"/>
      <c r="CH56" s="9"/>
      <c r="CI56" s="54"/>
      <c r="CJ56" s="50"/>
      <c r="CK56" s="32"/>
      <c r="CL56" s="33"/>
      <c r="CM56" s="33"/>
      <c r="CN56" s="34"/>
      <c r="CO56" s="51"/>
      <c r="CP56" s="51"/>
      <c r="CQ56" s="29"/>
      <c r="CR56" s="30"/>
      <c r="CS56" s="29"/>
      <c r="CT56" s="31"/>
      <c r="CU56" s="31"/>
      <c r="CV56" s="31"/>
      <c r="CX56" s="9" t="s">
        <v>31</v>
      </c>
      <c r="CY56" s="54">
        <v>0</v>
      </c>
      <c r="CZ56" s="50" t="s">
        <v>49</v>
      </c>
      <c r="DA56" s="32">
        <v>0</v>
      </c>
      <c r="DB56" s="33">
        <v>11.608184516853717</v>
      </c>
      <c r="DC56" s="33">
        <v>161.16834846180163</v>
      </c>
      <c r="DD56" s="34">
        <v>161.16834846180163</v>
      </c>
      <c r="DE56" s="51" t="s">
        <v>30</v>
      </c>
      <c r="DF56" s="51" t="s">
        <v>30</v>
      </c>
      <c r="DG56" s="29" t="s">
        <v>30</v>
      </c>
      <c r="DH56" s="30">
        <v>1</v>
      </c>
      <c r="DI56" s="29" t="s">
        <v>30</v>
      </c>
      <c r="DJ56" s="31"/>
      <c r="DK56" s="31"/>
      <c r="DL56" s="31"/>
    </row>
    <row r="57" spans="1:11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  <c r="AL57" s="9" t="s">
        <v>31</v>
      </c>
      <c r="AM57" s="23">
        <v>1</v>
      </c>
      <c r="AN57" s="24" t="s">
        <v>50</v>
      </c>
      <c r="AO57" s="32">
        <v>1.7963087282797017</v>
      </c>
      <c r="AP57" s="33">
        <v>8.8851231554255889</v>
      </c>
      <c r="AQ57" s="33">
        <v>129.75858571291283</v>
      </c>
      <c r="AR57" s="34">
        <v>131.55489444119243</v>
      </c>
      <c r="AS57" s="51">
        <v>19.234800425405648</v>
      </c>
      <c r="AT57" s="51">
        <v>18.699954273640174</v>
      </c>
      <c r="AU57" s="36">
        <v>3.5000000000000001E-3</v>
      </c>
      <c r="AV57" s="36">
        <v>0.9516</v>
      </c>
      <c r="AW57" s="36">
        <v>4.4900000000000002E-2</v>
      </c>
      <c r="AX57" s="37">
        <v>1.2798953347412345</v>
      </c>
      <c r="AY57" s="37">
        <v>1.4276965085448319</v>
      </c>
      <c r="AZ57" s="37">
        <v>1.4276965085448319</v>
      </c>
      <c r="BB57" s="9" t="s">
        <v>31</v>
      </c>
      <c r="BC57" s="23">
        <v>1</v>
      </c>
      <c r="BD57" s="24" t="s">
        <v>50</v>
      </c>
      <c r="BE57" s="32">
        <v>1.8665457137445756</v>
      </c>
      <c r="BF57" s="33">
        <v>11.229329233117257</v>
      </c>
      <c r="BG57" s="33">
        <v>162.02519199217235</v>
      </c>
      <c r="BH57" s="34">
        <v>163.89173770591623</v>
      </c>
      <c r="BI57" s="51">
        <v>31.165800170856286</v>
      </c>
      <c r="BJ57" s="51">
        <v>23.7573964861094</v>
      </c>
      <c r="BK57" s="36">
        <v>1E-4</v>
      </c>
      <c r="BL57" s="36">
        <v>0.99280000000000002</v>
      </c>
      <c r="BM57" s="36">
        <v>7.1000000000000004E-3</v>
      </c>
      <c r="BN57" s="37">
        <v>1.0511745439159448</v>
      </c>
      <c r="BO57" s="37">
        <v>0.99356495117474231</v>
      </c>
      <c r="BP57" s="37">
        <v>0.99356495117474231</v>
      </c>
      <c r="BR57" s="9" t="s">
        <v>31</v>
      </c>
      <c r="BS57" s="23">
        <v>1</v>
      </c>
      <c r="BT57" s="24" t="s">
        <v>50</v>
      </c>
      <c r="BU57" s="32">
        <v>1.8665457137445756</v>
      </c>
      <c r="BV57" s="33">
        <v>10.286773419091853</v>
      </c>
      <c r="BW57" s="33">
        <v>142.24496635946997</v>
      </c>
      <c r="BX57" s="34">
        <v>144.11151207321427</v>
      </c>
      <c r="BY57" s="51">
        <v>27.085543186492014</v>
      </c>
      <c r="BZ57" s="51">
        <v>20.629141017784377</v>
      </c>
      <c r="CA57" s="36">
        <v>1E-4</v>
      </c>
      <c r="CB57" s="36">
        <v>0.99280000000000002</v>
      </c>
      <c r="CC57" s="36">
        <v>7.1000000000000004E-3</v>
      </c>
      <c r="CD57" s="37">
        <v>1.1474914974995993</v>
      </c>
      <c r="CE57" s="37">
        <v>1.0689650211337536</v>
      </c>
      <c r="CF57" s="37">
        <v>1.0689650211337536</v>
      </c>
      <c r="CH57" s="9"/>
      <c r="CI57" s="23"/>
      <c r="CJ57" s="24"/>
      <c r="CK57" s="32"/>
      <c r="CL57" s="33"/>
      <c r="CM57" s="33"/>
      <c r="CN57" s="34"/>
      <c r="CO57" s="51"/>
      <c r="CP57" s="51"/>
      <c r="CQ57" s="36"/>
      <c r="CR57" s="36"/>
      <c r="CS57" s="36"/>
      <c r="CT57" s="37"/>
      <c r="CU57" s="37"/>
      <c r="CV57" s="37"/>
      <c r="CX57" s="9" t="s">
        <v>31</v>
      </c>
      <c r="CY57" s="23">
        <v>1</v>
      </c>
      <c r="CZ57" s="24" t="s">
        <v>50</v>
      </c>
      <c r="DA57" s="32">
        <v>1.8665457137445756</v>
      </c>
      <c r="DB57" s="33">
        <v>10.023225720800415</v>
      </c>
      <c r="DC57" s="33">
        <v>139.16184146619088</v>
      </c>
      <c r="DD57" s="34">
        <v>141.0283871799362</v>
      </c>
      <c r="DE57" s="51">
        <v>25.198554823416799</v>
      </c>
      <c r="DF57" s="51">
        <v>20.139961281865425</v>
      </c>
      <c r="DG57" s="36">
        <v>1E-4</v>
      </c>
      <c r="DH57" s="36">
        <v>0.99280000000000002</v>
      </c>
      <c r="DI57" s="36">
        <v>7.1000000000000004E-3</v>
      </c>
      <c r="DJ57" s="37">
        <v>1.1776619798523797</v>
      </c>
      <c r="DK57" s="37">
        <v>1.1215571615635911</v>
      </c>
      <c r="DL57" s="37">
        <v>1.1215571615635911</v>
      </c>
    </row>
    <row r="58" spans="1:11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  <c r="AL58" s="9" t="s">
        <v>31</v>
      </c>
      <c r="AM58" s="23">
        <v>2</v>
      </c>
      <c r="AN58" s="8" t="s">
        <v>51</v>
      </c>
      <c r="AO58" s="32">
        <v>16.184389424402504</v>
      </c>
      <c r="AP58" s="33">
        <v>8.604426964179245</v>
      </c>
      <c r="AQ58" s="33">
        <v>125.65933311252846</v>
      </c>
      <c r="AR58" s="34">
        <v>141.84372253693098</v>
      </c>
      <c r="AS58" s="51">
        <v>9.0716274582737846</v>
      </c>
      <c r="AT58" s="51">
        <v>8.4111261779016218</v>
      </c>
      <c r="AU58" s="36">
        <v>1.17E-2</v>
      </c>
      <c r="AV58" s="36">
        <v>0.9516</v>
      </c>
      <c r="AW58" s="36">
        <v>3.6700000000000003E-2</v>
      </c>
      <c r="AX58" s="37">
        <v>9.6096716717913573</v>
      </c>
      <c r="AY58" s="37">
        <v>10.017202073914738</v>
      </c>
      <c r="AZ58" s="37">
        <v>10.017202073914738</v>
      </c>
      <c r="BB58" s="9" t="s">
        <v>31</v>
      </c>
      <c r="BC58" s="23">
        <v>2</v>
      </c>
      <c r="BD58" s="8" t="s">
        <v>51</v>
      </c>
      <c r="BE58" s="32">
        <v>16.817210891482127</v>
      </c>
      <c r="BF58" s="33">
        <v>10.874193975220063</v>
      </c>
      <c r="BG58" s="33">
        <v>156.90040355220125</v>
      </c>
      <c r="BH58" s="34">
        <v>173.71761444368045</v>
      </c>
      <c r="BI58" s="51">
        <v>22.58641288726206</v>
      </c>
      <c r="BJ58" s="51">
        <v>13.931519748345181</v>
      </c>
      <c r="BK58" s="36">
        <v>5.9999999999999995E-4</v>
      </c>
      <c r="BL58" s="36">
        <v>0.99280000000000002</v>
      </c>
      <c r="BM58" s="36">
        <v>6.6E-3</v>
      </c>
      <c r="BN58" s="37">
        <v>7.8923971066900265</v>
      </c>
      <c r="BO58" s="37">
        <v>6.702079965091218</v>
      </c>
      <c r="BP58" s="37">
        <v>6.702079965091218</v>
      </c>
      <c r="BR58" s="9" t="s">
        <v>31</v>
      </c>
      <c r="BS58" s="23">
        <v>2</v>
      </c>
      <c r="BT58" s="8" t="s">
        <v>51</v>
      </c>
      <c r="BU58" s="32">
        <v>16.817210891482127</v>
      </c>
      <c r="BV58" s="33">
        <v>9.9614471368819562</v>
      </c>
      <c r="BW58" s="33">
        <v>137.74582901316444</v>
      </c>
      <c r="BX58" s="34">
        <v>154.56303990464559</v>
      </c>
      <c r="BY58" s="51">
        <v>17.690104506024934</v>
      </c>
      <c r="BZ58" s="51">
        <v>10.177613186353057</v>
      </c>
      <c r="CA58" s="36">
        <v>5.9999999999999995E-4</v>
      </c>
      <c r="CB58" s="36">
        <v>0.99280000000000002</v>
      </c>
      <c r="CC58" s="36">
        <v>6.6E-3</v>
      </c>
      <c r="CD58" s="37">
        <v>8.6155611617813079</v>
      </c>
      <c r="CE58" s="37">
        <v>7.2595043108156885</v>
      </c>
      <c r="CF58" s="37">
        <v>7.2595043108156885</v>
      </c>
      <c r="CH58" s="9"/>
      <c r="CI58" s="23"/>
      <c r="CJ58" s="8"/>
      <c r="CK58" s="32"/>
      <c r="CL58" s="33"/>
      <c r="CM58" s="33"/>
      <c r="CN58" s="34"/>
      <c r="CO58" s="51"/>
      <c r="CP58" s="51"/>
      <c r="CQ58" s="36"/>
      <c r="CR58" s="36"/>
      <c r="CS58" s="36"/>
      <c r="CT58" s="37"/>
      <c r="CU58" s="37"/>
      <c r="CV58" s="37"/>
      <c r="CX58" s="9" t="s">
        <v>31</v>
      </c>
      <c r="CY58" s="23">
        <v>2</v>
      </c>
      <c r="CZ58" s="8" t="s">
        <v>51</v>
      </c>
      <c r="DA58" s="32">
        <v>16.817210891482127</v>
      </c>
      <c r="DB58" s="33">
        <v>9.7062339615886692</v>
      </c>
      <c r="DC58" s="33">
        <v>134.7605400670696</v>
      </c>
      <c r="DD58" s="34">
        <v>151.57775095854981</v>
      </c>
      <c r="DE58" s="51">
        <v>15.425718470334679</v>
      </c>
      <c r="DF58" s="51">
        <v>9.5905975032518143</v>
      </c>
      <c r="DG58" s="36">
        <v>6.9999999999999999E-4</v>
      </c>
      <c r="DH58" s="36">
        <v>0.99280000000000002</v>
      </c>
      <c r="DI58" s="36">
        <v>6.4999999999999997E-3</v>
      </c>
      <c r="DJ58" s="37">
        <v>8.8420862702913716</v>
      </c>
      <c r="DK58" s="37">
        <v>7.5978186621544435</v>
      </c>
      <c r="DL58" s="37">
        <v>7.5978186621544435</v>
      </c>
    </row>
    <row r="59" spans="1:11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  <c r="AL59" s="9" t="s">
        <v>31</v>
      </c>
      <c r="AM59" s="23">
        <v>3</v>
      </c>
      <c r="AN59" s="8" t="s">
        <v>52</v>
      </c>
      <c r="AO59" s="32">
        <v>17.346706836818655</v>
      </c>
      <c r="AP59" s="33">
        <v>7.949419375510594</v>
      </c>
      <c r="AQ59" s="33">
        <v>116.09367061170076</v>
      </c>
      <c r="AR59" s="34">
        <v>133.4403774485198</v>
      </c>
      <c r="AS59" s="51">
        <v>15.759627240052978</v>
      </c>
      <c r="AT59" s="51">
        <v>16.814471266312808</v>
      </c>
      <c r="AU59" s="36">
        <v>8.8000000000000005E-3</v>
      </c>
      <c r="AV59" s="36">
        <v>0.93979999999999997</v>
      </c>
      <c r="AW59" s="36">
        <v>5.1400000000000001E-2</v>
      </c>
      <c r="AX59" s="37">
        <v>7.4157062367764333</v>
      </c>
      <c r="AY59" s="55">
        <v>6.2056684295371589</v>
      </c>
      <c r="AZ59" s="55">
        <v>6.2056684295371589</v>
      </c>
      <c r="BB59" s="9" t="s">
        <v>31</v>
      </c>
      <c r="BC59" s="23">
        <v>3</v>
      </c>
      <c r="BD59" s="8" t="s">
        <v>52</v>
      </c>
      <c r="BE59" s="32">
        <v>18.024975765078228</v>
      </c>
      <c r="BF59" s="33">
        <v>10.045292423405046</v>
      </c>
      <c r="BG59" s="33">
        <v>144.93891783671751</v>
      </c>
      <c r="BH59" s="34">
        <v>162.96389360179751</v>
      </c>
      <c r="BI59" s="51">
        <v>32.278585302851695</v>
      </c>
      <c r="BJ59" s="51">
        <v>24.685240590228119</v>
      </c>
      <c r="BK59" s="36">
        <v>2.9999999999999997E-4</v>
      </c>
      <c r="BL59" s="36">
        <v>0.99109999999999998</v>
      </c>
      <c r="BM59" s="36">
        <v>8.6E-3</v>
      </c>
      <c r="BN59" s="37">
        <v>6.0901091291419238</v>
      </c>
      <c r="BO59" s="55">
        <v>4.6687951106884116</v>
      </c>
      <c r="BP59" s="55">
        <v>4.6687951106884116</v>
      </c>
      <c r="BR59" s="9" t="s">
        <v>31</v>
      </c>
      <c r="BS59" s="23">
        <v>3</v>
      </c>
      <c r="BT59" s="8" t="s">
        <v>52</v>
      </c>
      <c r="BU59" s="32">
        <v>18.024975765078228</v>
      </c>
      <c r="BV59" s="33">
        <v>9.2021210655518946</v>
      </c>
      <c r="BW59" s="33">
        <v>127.24464285433096</v>
      </c>
      <c r="BX59" s="34">
        <v>145.26961861941157</v>
      </c>
      <c r="BY59" s="51">
        <v>26.439599673708237</v>
      </c>
      <c r="BZ59" s="51">
        <v>19.471034471587075</v>
      </c>
      <c r="CA59" s="36">
        <v>5.0000000000000001E-4</v>
      </c>
      <c r="CB59" s="36">
        <v>0.99109999999999998</v>
      </c>
      <c r="CC59" s="36">
        <v>8.3999999999999995E-3</v>
      </c>
      <c r="CD59" s="37">
        <v>6.6481332572027805</v>
      </c>
      <c r="CE59" s="55">
        <v>4.9223153966111708</v>
      </c>
      <c r="CF59" s="55">
        <v>4.9223153966111708</v>
      </c>
      <c r="CH59" s="9"/>
      <c r="CI59" s="23"/>
      <c r="CJ59" s="8"/>
      <c r="CK59" s="32"/>
      <c r="CL59" s="33"/>
      <c r="CM59" s="33"/>
      <c r="CN59" s="34"/>
      <c r="CO59" s="51"/>
      <c r="CP59" s="51"/>
      <c r="CQ59" s="36"/>
      <c r="CR59" s="36"/>
      <c r="CS59" s="36"/>
      <c r="CT59" s="37"/>
      <c r="CU59" s="55"/>
      <c r="CV59" s="55"/>
      <c r="CX59" s="9" t="s">
        <v>31</v>
      </c>
      <c r="CY59" s="23">
        <v>3</v>
      </c>
      <c r="CZ59" s="8" t="s">
        <v>52</v>
      </c>
      <c r="DA59" s="32">
        <v>18.024975765078228</v>
      </c>
      <c r="DB59" s="33">
        <v>8.9663488742388111</v>
      </c>
      <c r="DC59" s="33">
        <v>124.48731831593166</v>
      </c>
      <c r="DD59" s="34">
        <v>142.51229408101227</v>
      </c>
      <c r="DE59" s="51">
        <v>24.139461853300418</v>
      </c>
      <c r="DF59" s="51">
        <v>18.656054380789357</v>
      </c>
      <c r="DG59" s="36">
        <v>4.0000000000000002E-4</v>
      </c>
      <c r="DH59" s="36">
        <v>0.99109999999999998</v>
      </c>
      <c r="DI59" s="36">
        <v>8.5000000000000006E-3</v>
      </c>
      <c r="DJ59" s="37">
        <v>6.8228982432976011</v>
      </c>
      <c r="DK59" s="55">
        <v>5.2051836428964657</v>
      </c>
      <c r="DL59" s="55">
        <v>5.2051836428964657</v>
      </c>
    </row>
    <row r="60" spans="1:11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L60" s="47" t="s">
        <v>48</v>
      </c>
      <c r="AM60" s="5"/>
      <c r="AN60" s="5"/>
      <c r="AO60" s="5"/>
      <c r="AP60" s="5" t="s">
        <v>32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B60" s="47" t="s">
        <v>48</v>
      </c>
      <c r="BC60" s="5"/>
      <c r="BD60" s="5"/>
      <c r="BE60" s="5"/>
      <c r="BF60" s="5" t="s">
        <v>32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R60" s="47" t="s">
        <v>48</v>
      </c>
      <c r="BS60" s="5"/>
      <c r="BT60" s="5"/>
      <c r="BU60" s="5"/>
      <c r="BV60" s="5" t="s">
        <v>32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H60" s="47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X60" s="47" t="s">
        <v>48</v>
      </c>
      <c r="CY60" s="5"/>
      <c r="CZ60" s="5"/>
      <c r="DA60" s="5"/>
      <c r="DB60" s="5" t="s">
        <v>32</v>
      </c>
      <c r="DC60" s="5"/>
      <c r="DD60" s="5"/>
      <c r="DE60" s="5"/>
      <c r="DF60" s="5"/>
      <c r="DG60" s="5"/>
      <c r="DH60" s="5"/>
      <c r="DI60" s="5"/>
      <c r="DJ60" s="5"/>
      <c r="DK60" s="5"/>
      <c r="DL60" s="5"/>
    </row>
  </sheetData>
  <mergeCells count="30">
    <mergeCell ref="A30:H30"/>
    <mergeCell ref="J30:Q30"/>
    <mergeCell ref="A40:H40"/>
    <mergeCell ref="J40:Q40"/>
    <mergeCell ref="A4:A5"/>
    <mergeCell ref="B4:B5"/>
    <mergeCell ref="J4:J5"/>
    <mergeCell ref="G4:G5"/>
    <mergeCell ref="K4:K5"/>
    <mergeCell ref="H4:H5"/>
    <mergeCell ref="A28:A29"/>
    <mergeCell ref="B28:B29"/>
    <mergeCell ref="G28:G29"/>
    <mergeCell ref="J28:J29"/>
    <mergeCell ref="H28:H29"/>
    <mergeCell ref="C28:F28"/>
    <mergeCell ref="C4:F4"/>
    <mergeCell ref="L4:O4"/>
    <mergeCell ref="Q4:Q5"/>
    <mergeCell ref="Q28:Q29"/>
    <mergeCell ref="K28:K29"/>
    <mergeCell ref="P28:P29"/>
    <mergeCell ref="P4:P5"/>
    <mergeCell ref="A6:H6"/>
    <mergeCell ref="J6:Q6"/>
    <mergeCell ref="A12:H12"/>
    <mergeCell ref="J12:Q12"/>
    <mergeCell ref="A18:H18"/>
    <mergeCell ref="J18:Q18"/>
    <mergeCell ref="L28:O28"/>
  </mergeCells>
  <conditionalFormatting sqref="T30:T45">
    <cfRule type="colorScale" priority="22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R8:T23">
    <cfRule type="colorScale" priority="2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36:G39">
    <cfRule type="colorScale" priority="8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U30:U45">
    <cfRule type="colorScale" priority="13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U8:U23">
    <cfRule type="colorScale" priority="1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pageSetup orientation="portrait" r:id="rId1"/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L60"/>
  <sheetViews>
    <sheetView showGridLines="0" topLeftCell="CB1" zoomScale="80" zoomScaleNormal="80" workbookViewId="0">
      <selection activeCell="CH3" sqref="CH3:DL61"/>
    </sheetView>
  </sheetViews>
  <sheetFormatPr defaultRowHeight="15" x14ac:dyDescent="0.25"/>
  <cols>
    <col min="3" max="3" width="20.140625" style="59" customWidth="1"/>
    <col min="4" max="4" width="20.140625" style="56" customWidth="1"/>
    <col min="5" max="6" width="11.85546875" style="56" customWidth="1"/>
    <col min="7" max="8" width="6.85546875" style="67" bestFit="1" customWidth="1"/>
    <col min="12" max="12" width="20.140625" style="59" customWidth="1"/>
    <col min="13" max="13" width="20.140625" style="56" customWidth="1"/>
    <col min="14" max="15" width="11.85546875" style="56" customWidth="1"/>
    <col min="16" max="17" width="6.85546875" style="67" bestFit="1" customWidth="1"/>
    <col min="18" max="19" width="10.5703125" style="56" customWidth="1"/>
  </cols>
  <sheetData>
    <row r="1" spans="1:116" x14ac:dyDescent="0.25">
      <c r="A1" s="1" t="s">
        <v>59</v>
      </c>
      <c r="B1" s="1" t="s">
        <v>60</v>
      </c>
      <c r="J1" s="1" t="s">
        <v>59</v>
      </c>
      <c r="K1" s="1" t="s">
        <v>60</v>
      </c>
    </row>
    <row r="2" spans="1:116" x14ac:dyDescent="0.25">
      <c r="A2" s="65">
        <v>2015</v>
      </c>
      <c r="B2" s="65">
        <v>90</v>
      </c>
      <c r="J2" s="65">
        <v>2016</v>
      </c>
      <c r="K2" s="65">
        <f>$B$2</f>
        <v>90</v>
      </c>
      <c r="V2" t="s">
        <v>56</v>
      </c>
      <c r="AL2" t="s">
        <v>55</v>
      </c>
      <c r="BB2" t="s">
        <v>62</v>
      </c>
      <c r="BR2" t="s">
        <v>65</v>
      </c>
      <c r="CH2" t="s">
        <v>68</v>
      </c>
      <c r="CX2" t="s">
        <v>69</v>
      </c>
    </row>
    <row r="3" spans="1:116" x14ac:dyDescent="0.25">
      <c r="V3" s="4" t="s">
        <v>37</v>
      </c>
      <c r="W3" s="5"/>
      <c r="X3" s="5"/>
      <c r="Y3" s="5"/>
      <c r="Z3" s="5"/>
      <c r="AA3" s="5"/>
      <c r="AB3" s="5"/>
      <c r="AC3" s="5"/>
      <c r="AD3" s="5"/>
      <c r="AE3" s="6" t="s">
        <v>6</v>
      </c>
      <c r="AF3" s="5"/>
      <c r="AG3" s="5"/>
      <c r="AH3" s="5"/>
      <c r="AI3" s="5"/>
      <c r="AJ3" s="7" t="s">
        <v>57</v>
      </c>
      <c r="AL3" s="4" t="s">
        <v>37</v>
      </c>
      <c r="AM3" s="5"/>
      <c r="AN3" s="5"/>
      <c r="AO3" s="5"/>
      <c r="AP3" s="5"/>
      <c r="AQ3" s="5"/>
      <c r="AR3" s="5"/>
      <c r="AS3" s="5"/>
      <c r="AT3" s="5"/>
      <c r="AU3" s="6" t="s">
        <v>6</v>
      </c>
      <c r="AV3" s="5"/>
      <c r="AW3" s="5"/>
      <c r="AX3" s="5"/>
      <c r="AY3" s="5"/>
      <c r="AZ3" s="7" t="s">
        <v>38</v>
      </c>
      <c r="BB3" s="4" t="s">
        <v>37</v>
      </c>
      <c r="BC3" s="5"/>
      <c r="BD3" s="5"/>
      <c r="BE3" s="5"/>
      <c r="BF3" s="5"/>
      <c r="BG3" s="5"/>
      <c r="BH3" s="5"/>
      <c r="BI3" s="5"/>
      <c r="BJ3" s="5"/>
      <c r="BK3" s="6" t="s">
        <v>6</v>
      </c>
      <c r="BL3" s="5"/>
      <c r="BM3" s="5"/>
      <c r="BN3" s="5"/>
      <c r="BO3" s="5"/>
      <c r="BP3" s="7" t="s">
        <v>57</v>
      </c>
      <c r="BR3" s="4" t="s">
        <v>37</v>
      </c>
      <c r="BS3" s="5"/>
      <c r="BT3" s="5"/>
      <c r="BU3" s="5"/>
      <c r="BV3" s="5"/>
      <c r="BW3" s="5"/>
      <c r="BX3" s="5"/>
      <c r="BY3" s="5"/>
      <c r="BZ3" s="5"/>
      <c r="CA3" s="6" t="s">
        <v>6</v>
      </c>
      <c r="CB3" s="5"/>
      <c r="CC3" s="5"/>
      <c r="CD3" s="5"/>
      <c r="CE3" s="5"/>
      <c r="CF3" s="7" t="s">
        <v>38</v>
      </c>
      <c r="CH3" s="4"/>
      <c r="CI3" s="5"/>
      <c r="CJ3" s="5"/>
      <c r="CK3" s="5"/>
      <c r="CL3" s="5"/>
      <c r="CM3" s="5"/>
      <c r="CN3" s="5"/>
      <c r="CO3" s="5"/>
      <c r="CP3" s="5"/>
      <c r="CQ3" s="6"/>
      <c r="CR3" s="5"/>
      <c r="CS3" s="5"/>
      <c r="CT3" s="5"/>
      <c r="CU3" s="5"/>
      <c r="CV3" s="7"/>
      <c r="CX3" s="4"/>
      <c r="CY3" s="5"/>
      <c r="CZ3" s="5"/>
      <c r="DA3" s="5"/>
      <c r="DB3" s="5"/>
      <c r="DC3" s="5"/>
      <c r="DD3" s="5"/>
      <c r="DE3" s="5"/>
      <c r="DF3" s="5"/>
      <c r="DG3" s="6"/>
      <c r="DH3" s="5"/>
      <c r="DI3" s="5"/>
      <c r="DJ3" s="5"/>
      <c r="DK3" s="5"/>
      <c r="DL3" s="7"/>
    </row>
    <row r="4" spans="1:116" ht="15" customHeight="1" x14ac:dyDescent="0.25">
      <c r="A4" s="160" t="s">
        <v>0</v>
      </c>
      <c r="B4" s="160" t="s">
        <v>1</v>
      </c>
      <c r="C4" s="134" t="s">
        <v>3</v>
      </c>
      <c r="D4" s="134"/>
      <c r="E4" s="134"/>
      <c r="F4" s="134"/>
      <c r="G4" s="159" t="s">
        <v>70</v>
      </c>
      <c r="H4" s="159" t="s">
        <v>72</v>
      </c>
      <c r="J4" s="160" t="s">
        <v>0</v>
      </c>
      <c r="K4" s="160" t="s">
        <v>1</v>
      </c>
      <c r="L4" s="134" t="s">
        <v>3</v>
      </c>
      <c r="M4" s="134"/>
      <c r="N4" s="134"/>
      <c r="O4" s="134"/>
      <c r="P4" s="159" t="s">
        <v>70</v>
      </c>
      <c r="Q4" s="159" t="s">
        <v>72</v>
      </c>
      <c r="R4" s="64"/>
      <c r="S4" s="64"/>
      <c r="V4" s="8"/>
      <c r="W4" s="9"/>
      <c r="X4" s="9"/>
      <c r="Y4" s="10" t="s">
        <v>7</v>
      </c>
      <c r="Z4" s="10"/>
      <c r="AA4" s="10"/>
      <c r="AB4" s="10"/>
      <c r="AC4" s="10"/>
      <c r="AD4" s="10"/>
      <c r="AE4" s="10"/>
      <c r="AF4" s="10"/>
      <c r="AG4" s="11"/>
      <c r="AH4" s="12"/>
      <c r="AI4" s="12" t="s">
        <v>8</v>
      </c>
      <c r="AJ4" s="12"/>
      <c r="AL4" s="8"/>
      <c r="AM4" s="9"/>
      <c r="AN4" s="9"/>
      <c r="AO4" s="10" t="s">
        <v>7</v>
      </c>
      <c r="AP4" s="10"/>
      <c r="AQ4" s="10"/>
      <c r="AR4" s="10"/>
      <c r="AS4" s="10"/>
      <c r="AT4" s="10"/>
      <c r="AU4" s="10"/>
      <c r="AV4" s="10"/>
      <c r="AW4" s="11"/>
      <c r="AX4" s="12"/>
      <c r="AY4" s="12" t="s">
        <v>8</v>
      </c>
      <c r="AZ4" s="12"/>
      <c r="BB4" s="8"/>
      <c r="BC4" s="9"/>
      <c r="BD4" s="9"/>
      <c r="BE4" s="10" t="s">
        <v>7</v>
      </c>
      <c r="BF4" s="10"/>
      <c r="BG4" s="10"/>
      <c r="BH4" s="10"/>
      <c r="BI4" s="10"/>
      <c r="BJ4" s="10"/>
      <c r="BK4" s="10"/>
      <c r="BL4" s="10"/>
      <c r="BM4" s="11"/>
      <c r="BN4" s="12"/>
      <c r="BO4" s="12" t="s">
        <v>8</v>
      </c>
      <c r="BP4" s="12"/>
      <c r="BR4" s="8"/>
      <c r="BS4" s="9"/>
      <c r="BT4" s="9"/>
      <c r="BU4" s="10" t="s">
        <v>7</v>
      </c>
      <c r="BV4" s="10"/>
      <c r="BW4" s="10"/>
      <c r="BX4" s="10"/>
      <c r="BY4" s="10"/>
      <c r="BZ4" s="10"/>
      <c r="CA4" s="10"/>
      <c r="CB4" s="10"/>
      <c r="CC4" s="11"/>
      <c r="CD4" s="12"/>
      <c r="CE4" s="12" t="s">
        <v>8</v>
      </c>
      <c r="CF4" s="12"/>
      <c r="CH4" s="8"/>
      <c r="CI4" s="9"/>
      <c r="CJ4" s="9"/>
      <c r="CK4" s="10"/>
      <c r="CL4" s="10"/>
      <c r="CM4" s="10"/>
      <c r="CN4" s="10"/>
      <c r="CO4" s="10"/>
      <c r="CP4" s="10"/>
      <c r="CQ4" s="10"/>
      <c r="CR4" s="10"/>
      <c r="CS4" s="11"/>
      <c r="CT4" s="12"/>
      <c r="CU4" s="12"/>
      <c r="CV4" s="12"/>
      <c r="CX4" s="8"/>
      <c r="CY4" s="9"/>
      <c r="CZ4" s="9"/>
      <c r="DA4" s="10"/>
      <c r="DB4" s="10"/>
      <c r="DC4" s="10"/>
      <c r="DD4" s="10"/>
      <c r="DE4" s="10"/>
      <c r="DF4" s="10"/>
      <c r="DG4" s="10"/>
      <c r="DH4" s="10"/>
      <c r="DI4" s="11"/>
      <c r="DJ4" s="12"/>
      <c r="DK4" s="12"/>
      <c r="DL4" s="12"/>
    </row>
    <row r="5" spans="1:116" ht="15" customHeight="1" x14ac:dyDescent="0.25">
      <c r="A5" s="160"/>
      <c r="B5" s="160"/>
      <c r="C5" s="60" t="s">
        <v>2</v>
      </c>
      <c r="D5" s="57" t="s">
        <v>63</v>
      </c>
      <c r="E5" s="57" t="s">
        <v>85</v>
      </c>
      <c r="F5" s="57" t="s">
        <v>86</v>
      </c>
      <c r="G5" s="159"/>
      <c r="H5" s="159"/>
      <c r="J5" s="160"/>
      <c r="K5" s="160"/>
      <c r="L5" s="60" t="s">
        <v>2</v>
      </c>
      <c r="M5" s="57" t="s">
        <v>63</v>
      </c>
      <c r="N5" s="57" t="s">
        <v>85</v>
      </c>
      <c r="O5" s="57" t="s">
        <v>86</v>
      </c>
      <c r="P5" s="159"/>
      <c r="Q5" s="159"/>
      <c r="R5" s="63" t="s">
        <v>53</v>
      </c>
      <c r="S5" s="63" t="s">
        <v>54</v>
      </c>
      <c r="T5" s="66" t="s">
        <v>71</v>
      </c>
      <c r="U5" s="66" t="s">
        <v>73</v>
      </c>
      <c r="V5" s="8"/>
      <c r="W5" s="13"/>
      <c r="X5" s="14"/>
      <c r="Y5" s="9" t="s">
        <v>9</v>
      </c>
      <c r="Z5" s="15" t="s">
        <v>10</v>
      </c>
      <c r="AA5" s="15" t="s">
        <v>11</v>
      </c>
      <c r="AB5" s="9"/>
      <c r="AC5" s="15" t="s">
        <v>12</v>
      </c>
      <c r="AD5" s="15" t="s">
        <v>13</v>
      </c>
      <c r="AE5" s="16" t="s">
        <v>14</v>
      </c>
      <c r="AF5" s="17" t="s">
        <v>15</v>
      </c>
      <c r="AG5" s="16" t="s">
        <v>14</v>
      </c>
      <c r="AH5" s="9" t="s">
        <v>16</v>
      </c>
      <c r="AI5" s="13"/>
      <c r="AJ5" s="13"/>
      <c r="AL5" s="8"/>
      <c r="AM5" s="13"/>
      <c r="AN5" s="14"/>
      <c r="AO5" s="9" t="s">
        <v>9</v>
      </c>
      <c r="AP5" s="15" t="s">
        <v>10</v>
      </c>
      <c r="AQ5" s="15" t="s">
        <v>11</v>
      </c>
      <c r="AR5" s="9"/>
      <c r="AS5" s="15" t="s">
        <v>12</v>
      </c>
      <c r="AT5" s="15" t="s">
        <v>13</v>
      </c>
      <c r="AU5" s="16" t="s">
        <v>14</v>
      </c>
      <c r="AV5" s="17" t="s">
        <v>15</v>
      </c>
      <c r="AW5" s="16" t="s">
        <v>14</v>
      </c>
      <c r="AX5" s="9" t="s">
        <v>16</v>
      </c>
      <c r="AY5" s="13"/>
      <c r="AZ5" s="13"/>
      <c r="BB5" s="8"/>
      <c r="BC5" s="13"/>
      <c r="BD5" s="14"/>
      <c r="BE5" s="9" t="s">
        <v>9</v>
      </c>
      <c r="BF5" s="15" t="s">
        <v>10</v>
      </c>
      <c r="BG5" s="15" t="s">
        <v>11</v>
      </c>
      <c r="BH5" s="9"/>
      <c r="BI5" s="15" t="s">
        <v>12</v>
      </c>
      <c r="BJ5" s="15" t="s">
        <v>13</v>
      </c>
      <c r="BK5" s="16" t="s">
        <v>14</v>
      </c>
      <c r="BL5" s="17" t="s">
        <v>15</v>
      </c>
      <c r="BM5" s="16" t="s">
        <v>14</v>
      </c>
      <c r="BN5" s="9" t="s">
        <v>16</v>
      </c>
      <c r="BO5" s="13"/>
      <c r="BP5" s="13"/>
      <c r="BR5" s="8"/>
      <c r="BS5" s="13"/>
      <c r="BT5" s="14"/>
      <c r="BU5" s="9" t="s">
        <v>9</v>
      </c>
      <c r="BV5" s="15" t="s">
        <v>10</v>
      </c>
      <c r="BW5" s="15" t="s">
        <v>11</v>
      </c>
      <c r="BX5" s="9"/>
      <c r="BY5" s="15" t="s">
        <v>12</v>
      </c>
      <c r="BZ5" s="15" t="s">
        <v>13</v>
      </c>
      <c r="CA5" s="16" t="s">
        <v>14</v>
      </c>
      <c r="CB5" s="17" t="s">
        <v>15</v>
      </c>
      <c r="CC5" s="16" t="s">
        <v>14</v>
      </c>
      <c r="CD5" s="9" t="s">
        <v>16</v>
      </c>
      <c r="CE5" s="13"/>
      <c r="CF5" s="13"/>
      <c r="CH5" s="8"/>
      <c r="CI5" s="13"/>
      <c r="CJ5" s="14"/>
      <c r="CK5" s="9"/>
      <c r="CL5" s="15"/>
      <c r="CM5" s="15"/>
      <c r="CN5" s="9"/>
      <c r="CO5" s="15"/>
      <c r="CP5" s="15"/>
      <c r="CQ5" s="16"/>
      <c r="CR5" s="17"/>
      <c r="CS5" s="16"/>
      <c r="CT5" s="9"/>
      <c r="CU5" s="13"/>
      <c r="CV5" s="13"/>
      <c r="CX5" s="8"/>
      <c r="CY5" s="13"/>
      <c r="CZ5" s="14"/>
      <c r="DA5" s="9"/>
      <c r="DB5" s="15"/>
      <c r="DC5" s="15"/>
      <c r="DD5" s="9"/>
      <c r="DE5" s="15"/>
      <c r="DF5" s="15"/>
      <c r="DG5" s="16"/>
      <c r="DH5" s="17"/>
      <c r="DI5" s="16"/>
      <c r="DJ5" s="9"/>
      <c r="DK5" s="13"/>
      <c r="DL5" s="13"/>
    </row>
    <row r="6" spans="1:116" x14ac:dyDescent="0.25">
      <c r="A6" s="134" t="s">
        <v>4</v>
      </c>
      <c r="B6" s="134"/>
      <c r="C6" s="134"/>
      <c r="D6" s="134"/>
      <c r="E6" s="134"/>
      <c r="F6" s="134"/>
      <c r="G6" s="134"/>
      <c r="H6" s="134"/>
      <c r="J6" s="134" t="s">
        <v>4</v>
      </c>
      <c r="K6" s="134"/>
      <c r="L6" s="134"/>
      <c r="M6" s="134"/>
      <c r="N6" s="134"/>
      <c r="O6" s="134"/>
      <c r="P6" s="134"/>
      <c r="Q6" s="134"/>
      <c r="R6" s="62"/>
      <c r="S6" s="62"/>
      <c r="V6" s="18"/>
      <c r="W6" s="19" t="s">
        <v>17</v>
      </c>
      <c r="X6" s="20" t="s">
        <v>18</v>
      </c>
      <c r="Y6" s="19" t="s">
        <v>19</v>
      </c>
      <c r="Z6" s="21" t="s">
        <v>20</v>
      </c>
      <c r="AA6" s="21" t="s">
        <v>21</v>
      </c>
      <c r="AB6" s="19" t="s">
        <v>12</v>
      </c>
      <c r="AC6" s="21" t="s">
        <v>22</v>
      </c>
      <c r="AD6" s="21" t="s">
        <v>22</v>
      </c>
      <c r="AE6" s="22" t="s">
        <v>23</v>
      </c>
      <c r="AF6" s="22" t="s">
        <v>24</v>
      </c>
      <c r="AG6" s="22" t="s">
        <v>25</v>
      </c>
      <c r="AH6" s="19" t="s">
        <v>26</v>
      </c>
      <c r="AI6" s="19" t="s">
        <v>27</v>
      </c>
      <c r="AJ6" s="19" t="s">
        <v>28</v>
      </c>
      <c r="AL6" s="18"/>
      <c r="AM6" s="19" t="s">
        <v>17</v>
      </c>
      <c r="AN6" s="20" t="s">
        <v>18</v>
      </c>
      <c r="AO6" s="19" t="s">
        <v>19</v>
      </c>
      <c r="AP6" s="21" t="s">
        <v>20</v>
      </c>
      <c r="AQ6" s="21" t="s">
        <v>21</v>
      </c>
      <c r="AR6" s="19" t="s">
        <v>12</v>
      </c>
      <c r="AS6" s="21" t="s">
        <v>22</v>
      </c>
      <c r="AT6" s="21" t="s">
        <v>22</v>
      </c>
      <c r="AU6" s="22" t="s">
        <v>23</v>
      </c>
      <c r="AV6" s="22" t="s">
        <v>24</v>
      </c>
      <c r="AW6" s="22" t="s">
        <v>25</v>
      </c>
      <c r="AX6" s="19" t="s">
        <v>26</v>
      </c>
      <c r="AY6" s="19" t="s">
        <v>27</v>
      </c>
      <c r="AZ6" s="19" t="s">
        <v>28</v>
      </c>
      <c r="BB6" s="18"/>
      <c r="BC6" s="19" t="s">
        <v>17</v>
      </c>
      <c r="BD6" s="20" t="s">
        <v>18</v>
      </c>
      <c r="BE6" s="19" t="s">
        <v>19</v>
      </c>
      <c r="BF6" s="21" t="s">
        <v>20</v>
      </c>
      <c r="BG6" s="21" t="s">
        <v>21</v>
      </c>
      <c r="BH6" s="19" t="s">
        <v>12</v>
      </c>
      <c r="BI6" s="21" t="s">
        <v>22</v>
      </c>
      <c r="BJ6" s="21" t="s">
        <v>22</v>
      </c>
      <c r="BK6" s="22" t="s">
        <v>23</v>
      </c>
      <c r="BL6" s="22" t="s">
        <v>24</v>
      </c>
      <c r="BM6" s="22" t="s">
        <v>25</v>
      </c>
      <c r="BN6" s="19" t="s">
        <v>26</v>
      </c>
      <c r="BO6" s="19" t="s">
        <v>27</v>
      </c>
      <c r="BP6" s="19" t="s">
        <v>28</v>
      </c>
      <c r="BR6" s="18"/>
      <c r="BS6" s="19" t="s">
        <v>17</v>
      </c>
      <c r="BT6" s="20" t="s">
        <v>18</v>
      </c>
      <c r="BU6" s="19" t="s">
        <v>19</v>
      </c>
      <c r="BV6" s="21" t="s">
        <v>20</v>
      </c>
      <c r="BW6" s="21" t="s">
        <v>21</v>
      </c>
      <c r="BX6" s="19" t="s">
        <v>12</v>
      </c>
      <c r="BY6" s="21" t="s">
        <v>22</v>
      </c>
      <c r="BZ6" s="21" t="s">
        <v>22</v>
      </c>
      <c r="CA6" s="22" t="s">
        <v>23</v>
      </c>
      <c r="CB6" s="22" t="s">
        <v>24</v>
      </c>
      <c r="CC6" s="22" t="s">
        <v>25</v>
      </c>
      <c r="CD6" s="19" t="s">
        <v>26</v>
      </c>
      <c r="CE6" s="19" t="s">
        <v>27</v>
      </c>
      <c r="CF6" s="19" t="s">
        <v>28</v>
      </c>
      <c r="CH6" s="18"/>
      <c r="CI6" s="19"/>
      <c r="CJ6" s="20"/>
      <c r="CK6" s="19"/>
      <c r="CL6" s="21"/>
      <c r="CM6" s="21"/>
      <c r="CN6" s="19"/>
      <c r="CO6" s="21"/>
      <c r="CP6" s="21"/>
      <c r="CQ6" s="22"/>
      <c r="CR6" s="22"/>
      <c r="CS6" s="22"/>
      <c r="CT6" s="19"/>
      <c r="CU6" s="19"/>
      <c r="CV6" s="19"/>
      <c r="CX6" s="18"/>
      <c r="CY6" s="19"/>
      <c r="CZ6" s="20"/>
      <c r="DA6" s="19"/>
      <c r="DB6" s="21"/>
      <c r="DC6" s="21"/>
      <c r="DD6" s="19"/>
      <c r="DE6" s="21"/>
      <c r="DF6" s="21"/>
      <c r="DG6" s="22"/>
      <c r="DH6" s="22"/>
      <c r="DI6" s="22"/>
      <c r="DJ6" s="19"/>
      <c r="DK6" s="19"/>
      <c r="DL6" s="19"/>
    </row>
    <row r="7" spans="1:116" x14ac:dyDescent="0.25">
      <c r="A7" s="2">
        <v>0</v>
      </c>
      <c r="B7" s="3">
        <v>0.8</v>
      </c>
      <c r="C7" s="61" t="str">
        <f>AC7</f>
        <v>NA</v>
      </c>
      <c r="D7" s="58" t="str">
        <f>AE7</f>
        <v>NA</v>
      </c>
      <c r="E7" s="58">
        <f t="shared" ref="E7:F11" si="0">AF7</f>
        <v>1</v>
      </c>
      <c r="F7" s="58" t="str">
        <f t="shared" si="0"/>
        <v>NA</v>
      </c>
      <c r="G7" s="68" t="s">
        <v>30</v>
      </c>
      <c r="H7" s="68" t="s">
        <v>30</v>
      </c>
      <c r="J7" s="2">
        <v>0</v>
      </c>
      <c r="K7" s="3">
        <v>0.8</v>
      </c>
      <c r="L7" s="61" t="str">
        <f>AS7</f>
        <v>NA</v>
      </c>
      <c r="M7" s="58" t="str">
        <f>AU7</f>
        <v>NA</v>
      </c>
      <c r="N7" s="58">
        <f t="shared" ref="N7:O11" si="1">AV7</f>
        <v>1</v>
      </c>
      <c r="O7" s="58" t="str">
        <f t="shared" si="1"/>
        <v>NA</v>
      </c>
      <c r="P7" s="68" t="s">
        <v>30</v>
      </c>
      <c r="Q7" s="68" t="s">
        <v>30</v>
      </c>
      <c r="R7" s="64"/>
      <c r="S7" s="64"/>
      <c r="V7" s="9" t="s">
        <v>29</v>
      </c>
      <c r="W7" s="23">
        <v>0</v>
      </c>
      <c r="X7" s="24" t="s">
        <v>39</v>
      </c>
      <c r="Y7" s="25">
        <v>2174.6362389405977</v>
      </c>
      <c r="Z7" s="26">
        <v>684.36010236588925</v>
      </c>
      <c r="AA7" s="26">
        <v>11019.62032413256</v>
      </c>
      <c r="AB7" s="27">
        <v>13194.256563073142</v>
      </c>
      <c r="AC7" s="28" t="s">
        <v>30</v>
      </c>
      <c r="AD7" s="28" t="s">
        <v>30</v>
      </c>
      <c r="AE7" s="29" t="s">
        <v>30</v>
      </c>
      <c r="AF7" s="30">
        <v>1</v>
      </c>
      <c r="AG7" s="29" t="s">
        <v>30</v>
      </c>
      <c r="AH7" s="31"/>
      <c r="AI7" s="31"/>
      <c r="AJ7" s="31"/>
      <c r="AL7" s="9" t="s">
        <v>29</v>
      </c>
      <c r="AM7" s="23">
        <v>0</v>
      </c>
      <c r="AN7" s="24" t="s">
        <v>39</v>
      </c>
      <c r="AO7" s="25">
        <v>2174.6362389405977</v>
      </c>
      <c r="AP7" s="26">
        <v>624.6719580377719</v>
      </c>
      <c r="AQ7" s="26">
        <v>9829.1954635444527</v>
      </c>
      <c r="AR7" s="27">
        <v>12003.831702485129</v>
      </c>
      <c r="AS7" s="28" t="s">
        <v>30</v>
      </c>
      <c r="AT7" s="28" t="s">
        <v>30</v>
      </c>
      <c r="AU7" s="29" t="s">
        <v>30</v>
      </c>
      <c r="AV7" s="30">
        <v>1</v>
      </c>
      <c r="AW7" s="29" t="s">
        <v>30</v>
      </c>
      <c r="AX7" s="31"/>
      <c r="AY7" s="31"/>
      <c r="AZ7" s="31"/>
      <c r="BB7" s="9" t="s">
        <v>29</v>
      </c>
      <c r="BC7" s="23">
        <v>0</v>
      </c>
      <c r="BD7" s="24" t="s">
        <v>39</v>
      </c>
      <c r="BE7" s="25">
        <v>2447.8429069122321</v>
      </c>
      <c r="BF7" s="26">
        <v>344.19943574115979</v>
      </c>
      <c r="BG7" s="26">
        <v>5800.0908408382911</v>
      </c>
      <c r="BH7" s="27">
        <v>8247.9337477504214</v>
      </c>
      <c r="BI7" s="28" t="s">
        <v>30</v>
      </c>
      <c r="BJ7" s="28" t="s">
        <v>30</v>
      </c>
      <c r="BK7" s="29" t="s">
        <v>30</v>
      </c>
      <c r="BL7" s="30">
        <v>1</v>
      </c>
      <c r="BM7" s="29" t="s">
        <v>30</v>
      </c>
      <c r="BN7" s="31"/>
      <c r="BO7" s="31"/>
      <c r="BP7" s="31"/>
      <c r="BR7" s="9" t="s">
        <v>29</v>
      </c>
      <c r="BS7" s="23">
        <v>0</v>
      </c>
      <c r="BT7" s="24" t="s">
        <v>39</v>
      </c>
      <c r="BU7" s="25">
        <v>2447.8429069122321</v>
      </c>
      <c r="BV7" s="26">
        <v>321.32361166364217</v>
      </c>
      <c r="BW7" s="26">
        <v>5342.5452585319763</v>
      </c>
      <c r="BX7" s="27">
        <v>7790.3881654440938</v>
      </c>
      <c r="BY7" s="28" t="s">
        <v>30</v>
      </c>
      <c r="BZ7" s="28" t="s">
        <v>30</v>
      </c>
      <c r="CA7" s="29" t="s">
        <v>30</v>
      </c>
      <c r="CB7" s="30">
        <v>1</v>
      </c>
      <c r="CC7" s="29" t="s">
        <v>30</v>
      </c>
      <c r="CD7" s="31"/>
      <c r="CE7" s="31"/>
      <c r="CF7" s="31"/>
      <c r="CH7" s="9"/>
      <c r="CI7" s="23"/>
      <c r="CJ7" s="24"/>
      <c r="CK7" s="25"/>
      <c r="CL7" s="26"/>
      <c r="CM7" s="26"/>
      <c r="CN7" s="27"/>
      <c r="CO7" s="28"/>
      <c r="CP7" s="28"/>
      <c r="CQ7" s="29"/>
      <c r="CR7" s="30"/>
      <c r="CS7" s="29"/>
      <c r="CT7" s="31"/>
      <c r="CU7" s="31"/>
      <c r="CV7" s="31"/>
      <c r="CX7" s="9"/>
      <c r="CY7" s="23"/>
      <c r="CZ7" s="24"/>
      <c r="DA7" s="25"/>
      <c r="DB7" s="26"/>
      <c r="DC7" s="26"/>
      <c r="DD7" s="27"/>
      <c r="DE7" s="28"/>
      <c r="DF7" s="28"/>
      <c r="DG7" s="29"/>
      <c r="DH7" s="30"/>
      <c r="DI7" s="29"/>
      <c r="DJ7" s="31"/>
      <c r="DK7" s="31"/>
      <c r="DL7" s="31"/>
    </row>
    <row r="8" spans="1:116" x14ac:dyDescent="0.25">
      <c r="A8" s="2">
        <v>1</v>
      </c>
      <c r="B8" s="3">
        <v>0.9</v>
      </c>
      <c r="C8" s="61">
        <f t="shared" ref="C8:C11" si="2">AC8</f>
        <v>782.52078518491828</v>
      </c>
      <c r="D8" s="58">
        <f t="shared" ref="D8:D11" si="3">AE8</f>
        <v>1.77E-2</v>
      </c>
      <c r="E8" s="58">
        <f t="shared" si="0"/>
        <v>0.94779999999999998</v>
      </c>
      <c r="F8" s="58">
        <f t="shared" si="0"/>
        <v>3.4500000000000003E-2</v>
      </c>
      <c r="G8" s="68">
        <f t="shared" ref="G8:H11" si="4">AH8</f>
        <v>6.781639200962732</v>
      </c>
      <c r="H8" s="68">
        <f t="shared" si="4"/>
        <v>12.656868730275985</v>
      </c>
      <c r="J8" s="2">
        <v>1</v>
      </c>
      <c r="K8" s="3">
        <v>0.9</v>
      </c>
      <c r="L8" s="61">
        <f>AS8</f>
        <v>684.53119175602455</v>
      </c>
      <c r="M8" s="58">
        <f>AU8</f>
        <v>1.95E-2</v>
      </c>
      <c r="N8" s="58">
        <f t="shared" si="1"/>
        <v>0.94779999999999998</v>
      </c>
      <c r="O8" s="58">
        <f t="shared" si="1"/>
        <v>3.27E-2</v>
      </c>
      <c r="P8" s="68">
        <f>AX8</f>
        <v>7.5748973074830168</v>
      </c>
      <c r="Q8" s="68">
        <f>AY8</f>
        <v>13.933399104520904</v>
      </c>
      <c r="R8" s="64">
        <f>(L8-C8)/C8</f>
        <v>-0.12522299124072175</v>
      </c>
      <c r="S8" s="64">
        <f>(M8-D8)/D8</f>
        <v>0.10169491525423725</v>
      </c>
      <c r="T8" s="64">
        <f t="shared" ref="T8:U11" si="5">(P8-G8)/G8</f>
        <v>0.11697144053426975</v>
      </c>
      <c r="U8" s="64">
        <f t="shared" si="5"/>
        <v>0.10085672858338034</v>
      </c>
      <c r="V8" s="9" t="s">
        <v>29</v>
      </c>
      <c r="W8" s="23">
        <v>1</v>
      </c>
      <c r="X8" s="24" t="s">
        <v>40</v>
      </c>
      <c r="Y8" s="32">
        <v>2334.6158843835656</v>
      </c>
      <c r="Z8" s="33">
        <v>660.76998783719876</v>
      </c>
      <c r="AA8" s="33">
        <v>10652.384091862359</v>
      </c>
      <c r="AB8" s="34">
        <v>12986.999976245932</v>
      </c>
      <c r="AC8" s="35">
        <v>782.52078518491828</v>
      </c>
      <c r="AD8" s="35">
        <v>207.25658682721041</v>
      </c>
      <c r="AE8" s="36">
        <v>1.77E-2</v>
      </c>
      <c r="AF8" s="36">
        <v>0.94779999999999998</v>
      </c>
      <c r="AG8" s="36">
        <v>3.4500000000000003E-2</v>
      </c>
      <c r="AH8" s="37">
        <v>6.781639200962732</v>
      </c>
      <c r="AI8" s="37">
        <v>12.656868730275985</v>
      </c>
      <c r="AJ8" s="37">
        <v>6.8491715441296304</v>
      </c>
      <c r="AL8" s="9" t="s">
        <v>29</v>
      </c>
      <c r="AM8" s="23">
        <v>1</v>
      </c>
      <c r="AN8" s="24" t="s">
        <v>40</v>
      </c>
      <c r="AO8" s="32">
        <v>2334.2614778222792</v>
      </c>
      <c r="AP8" s="33">
        <v>603.59903356076381</v>
      </c>
      <c r="AQ8" s="33">
        <v>9502.597156124526</v>
      </c>
      <c r="AR8" s="34">
        <v>11836.858633946878</v>
      </c>
      <c r="AS8" s="35">
        <v>684.53119175602455</v>
      </c>
      <c r="AT8" s="35">
        <v>166.97306853825103</v>
      </c>
      <c r="AU8" s="36">
        <v>1.95E-2</v>
      </c>
      <c r="AV8" s="36">
        <v>0.94779999999999998</v>
      </c>
      <c r="AW8" s="36">
        <v>3.27E-2</v>
      </c>
      <c r="AX8" s="37">
        <v>7.5748973074830168</v>
      </c>
      <c r="AY8" s="37">
        <v>13.933399104520904</v>
      </c>
      <c r="AZ8" s="37">
        <v>7.2349119357957274</v>
      </c>
      <c r="BB8" s="9" t="s">
        <v>29</v>
      </c>
      <c r="BC8" s="23">
        <v>1</v>
      </c>
      <c r="BD8" s="24" t="s">
        <v>40</v>
      </c>
      <c r="BE8" s="32">
        <v>2452.1297433166933</v>
      </c>
      <c r="BF8" s="33">
        <v>343.94202884799159</v>
      </c>
      <c r="BG8" s="33">
        <v>5796.3487073737761</v>
      </c>
      <c r="BH8" s="34">
        <v>8248.4784506903616</v>
      </c>
      <c r="BI8" s="35" t="s">
        <v>61</v>
      </c>
      <c r="BJ8" s="35">
        <v>-0.54470293994017993</v>
      </c>
      <c r="BK8" s="36">
        <v>0</v>
      </c>
      <c r="BL8" s="36">
        <v>1</v>
      </c>
      <c r="BM8" s="36">
        <v>0</v>
      </c>
      <c r="BN8" s="37">
        <v>16.653930093705952</v>
      </c>
      <c r="BO8" s="37" t="s">
        <v>61</v>
      </c>
      <c r="BP8" s="37" t="s">
        <v>61</v>
      </c>
      <c r="BR8" s="9" t="s">
        <v>29</v>
      </c>
      <c r="BS8" s="23">
        <v>1</v>
      </c>
      <c r="BT8" s="24" t="s">
        <v>40</v>
      </c>
      <c r="BU8" s="32">
        <v>2452.1297433166933</v>
      </c>
      <c r="BV8" s="33">
        <v>321.0862270326129</v>
      </c>
      <c r="BW8" s="33">
        <v>5339.2374362277751</v>
      </c>
      <c r="BX8" s="34">
        <v>7791.3671795443552</v>
      </c>
      <c r="BY8" s="35" t="s">
        <v>61</v>
      </c>
      <c r="BZ8" s="35">
        <v>-0.97901410026133817</v>
      </c>
      <c r="CA8" s="36">
        <v>0</v>
      </c>
      <c r="CB8" s="36">
        <v>1</v>
      </c>
      <c r="CC8" s="36">
        <v>0</v>
      </c>
      <c r="CD8" s="37">
        <v>18.058609716534445</v>
      </c>
      <c r="CE8" s="37" t="s">
        <v>61</v>
      </c>
      <c r="CF8" s="37" t="s">
        <v>61</v>
      </c>
      <c r="CH8" s="9"/>
      <c r="CI8" s="23"/>
      <c r="CJ8" s="24"/>
      <c r="CK8" s="32"/>
      <c r="CL8" s="33"/>
      <c r="CM8" s="33"/>
      <c r="CN8" s="34"/>
      <c r="CO8" s="35"/>
      <c r="CP8" s="35"/>
      <c r="CQ8" s="36"/>
      <c r="CR8" s="36"/>
      <c r="CS8" s="36"/>
      <c r="CT8" s="37"/>
      <c r="CU8" s="37"/>
      <c r="CV8" s="37"/>
      <c r="CX8" s="9"/>
      <c r="CY8" s="23"/>
      <c r="CZ8" s="24"/>
      <c r="DA8" s="32"/>
      <c r="DB8" s="33"/>
      <c r="DC8" s="33"/>
      <c r="DD8" s="34"/>
      <c r="DE8" s="35"/>
      <c r="DF8" s="35"/>
      <c r="DG8" s="36"/>
      <c r="DH8" s="36"/>
      <c r="DI8" s="36"/>
      <c r="DJ8" s="37"/>
      <c r="DK8" s="37"/>
      <c r="DL8" s="37"/>
    </row>
    <row r="9" spans="1:116" x14ac:dyDescent="0.25">
      <c r="A9" s="2">
        <v>2</v>
      </c>
      <c r="B9" s="3">
        <v>0.92</v>
      </c>
      <c r="C9" s="61">
        <f t="shared" si="2"/>
        <v>670.52505682874187</v>
      </c>
      <c r="D9" s="58">
        <f t="shared" si="3"/>
        <v>1.66E-2</v>
      </c>
      <c r="E9" s="58">
        <f t="shared" si="0"/>
        <v>0.92249999999999999</v>
      </c>
      <c r="F9" s="58">
        <f t="shared" si="0"/>
        <v>6.0900000000000003E-2</v>
      </c>
      <c r="G9" s="68">
        <f t="shared" si="4"/>
        <v>6.2381959887392116</v>
      </c>
      <c r="H9" s="68">
        <f t="shared" si="4"/>
        <v>8.8806435404672079</v>
      </c>
      <c r="J9" s="2">
        <v>2</v>
      </c>
      <c r="K9" s="3">
        <v>0.92</v>
      </c>
      <c r="L9" s="61">
        <f>AS9</f>
        <v>601.26914763316699</v>
      </c>
      <c r="M9" s="58">
        <f>AU9</f>
        <v>1.8599999999999998E-2</v>
      </c>
      <c r="N9" s="58">
        <f t="shared" si="1"/>
        <v>0.92249999999999999</v>
      </c>
      <c r="O9" s="58">
        <f t="shared" si="1"/>
        <v>5.8900000000000001E-2</v>
      </c>
      <c r="P9" s="68">
        <f t="shared" ref="P9:Q11" si="6">AX9</f>
        <v>6.9273657797902732</v>
      </c>
      <c r="Q9" s="68">
        <f t="shared" si="6"/>
        <v>9.528334247138643</v>
      </c>
      <c r="R9" s="64">
        <f t="shared" ref="R9:R23" si="7">(L9-C9)/C9</f>
        <v>-0.10328608676180084</v>
      </c>
      <c r="S9" s="64">
        <f>(M9-D9)/D9</f>
        <v>0.12048192771084328</v>
      </c>
      <c r="T9" s="64">
        <f t="shared" si="5"/>
        <v>0.1104758158119922</v>
      </c>
      <c r="U9" s="64">
        <f t="shared" si="5"/>
        <v>7.2932857142621016E-2</v>
      </c>
      <c r="V9" s="9" t="s">
        <v>29</v>
      </c>
      <c r="W9" s="23">
        <v>2</v>
      </c>
      <c r="X9" s="24" t="s">
        <v>41</v>
      </c>
      <c r="Y9" s="32">
        <v>2347.6966138052071</v>
      </c>
      <c r="Z9" s="33">
        <v>656.61804758322342</v>
      </c>
      <c r="AA9" s="33">
        <v>10587.596473980198</v>
      </c>
      <c r="AB9" s="34">
        <v>12935.293087785452</v>
      </c>
      <c r="AC9" s="35">
        <v>670.52505682874187</v>
      </c>
      <c r="AD9" s="35">
        <v>258.96347528769002</v>
      </c>
      <c r="AE9" s="36">
        <v>1.66E-2</v>
      </c>
      <c r="AF9" s="36">
        <v>0.92249999999999999</v>
      </c>
      <c r="AG9" s="36">
        <v>6.0900000000000003E-2</v>
      </c>
      <c r="AH9" s="37">
        <v>6.2381959887392116</v>
      </c>
      <c r="AI9" s="37">
        <v>8.8806435404672079</v>
      </c>
      <c r="AJ9" s="37">
        <v>4.6409571897138244</v>
      </c>
      <c r="AL9" s="9" t="s">
        <v>29</v>
      </c>
      <c r="AM9" s="23">
        <v>2</v>
      </c>
      <c r="AN9" s="24" t="s">
        <v>41</v>
      </c>
      <c r="AO9" s="32">
        <v>2347.4362440966324</v>
      </c>
      <c r="AP9" s="33">
        <v>599.72741047827139</v>
      </c>
      <c r="AQ9" s="33">
        <v>9443.5223570216567</v>
      </c>
      <c r="AR9" s="34">
        <v>11790.958601118396</v>
      </c>
      <c r="AS9" s="35">
        <v>601.26914763316699</v>
      </c>
      <c r="AT9" s="35">
        <v>212.87310136673295</v>
      </c>
      <c r="AU9" s="36">
        <v>1.8599999999999998E-2</v>
      </c>
      <c r="AV9" s="36">
        <v>0.92249999999999999</v>
      </c>
      <c r="AW9" s="36">
        <v>5.8900000000000001E-2</v>
      </c>
      <c r="AX9" s="37">
        <v>6.9273657797902732</v>
      </c>
      <c r="AY9" s="37">
        <v>9.528334247138643</v>
      </c>
      <c r="AZ9" s="37">
        <v>4.9222520595776658</v>
      </c>
      <c r="BB9" s="9" t="s">
        <v>29</v>
      </c>
      <c r="BC9" s="23">
        <v>2</v>
      </c>
      <c r="BD9" s="24" t="s">
        <v>41</v>
      </c>
      <c r="BE9" s="32">
        <v>2452.583149048538</v>
      </c>
      <c r="BF9" s="33">
        <v>343.8961920318792</v>
      </c>
      <c r="BG9" s="33">
        <v>5795.6151759978065</v>
      </c>
      <c r="BH9" s="34">
        <v>8248.1983250462363</v>
      </c>
      <c r="BI9" s="35">
        <v>49.183279654517058</v>
      </c>
      <c r="BJ9" s="35">
        <v>-0.2645772958148882</v>
      </c>
      <c r="BK9" s="36">
        <v>2.0000000000000001E-4</v>
      </c>
      <c r="BL9" s="36">
        <v>0.99890000000000001</v>
      </c>
      <c r="BM9" s="36">
        <v>8.9999999999999998E-4</v>
      </c>
      <c r="BN9" s="37">
        <v>15.631790507877097</v>
      </c>
      <c r="BO9" s="37">
        <v>12.577410376830413</v>
      </c>
      <c r="BP9" s="37">
        <v>11.306257994607586</v>
      </c>
      <c r="BR9" s="9" t="s">
        <v>29</v>
      </c>
      <c r="BS9" s="23">
        <v>2</v>
      </c>
      <c r="BT9" s="24" t="s">
        <v>41</v>
      </c>
      <c r="BU9" s="32">
        <v>2452.583149048538</v>
      </c>
      <c r="BV9" s="33">
        <v>321.04371028927562</v>
      </c>
      <c r="BW9" s="33">
        <v>5338.575992793345</v>
      </c>
      <c r="BX9" s="34">
        <v>7791.159141841772</v>
      </c>
      <c r="BY9" s="35">
        <v>38.493010457515744</v>
      </c>
      <c r="BZ9" s="35">
        <v>-0.77097639767816872</v>
      </c>
      <c r="CA9" s="36">
        <v>2.0000000000000001E-4</v>
      </c>
      <c r="CB9" s="36">
        <v>0.99890000000000001</v>
      </c>
      <c r="CC9" s="36">
        <v>8.9999999999999998E-4</v>
      </c>
      <c r="CD9" s="37">
        <v>16.93540143214241</v>
      </c>
      <c r="CE9" s="37">
        <v>13.396240407683058</v>
      </c>
      <c r="CF9" s="37">
        <v>11.306257994607586</v>
      </c>
      <c r="CH9" s="9"/>
      <c r="CI9" s="23"/>
      <c r="CJ9" s="24"/>
      <c r="CK9" s="32"/>
      <c r="CL9" s="33"/>
      <c r="CM9" s="33"/>
      <c r="CN9" s="34"/>
      <c r="CO9" s="35"/>
      <c r="CP9" s="35"/>
      <c r="CQ9" s="36"/>
      <c r="CR9" s="36"/>
      <c r="CS9" s="36"/>
      <c r="CT9" s="37"/>
      <c r="CU9" s="37"/>
      <c r="CV9" s="37"/>
      <c r="CX9" s="9"/>
      <c r="CY9" s="23"/>
      <c r="CZ9" s="24"/>
      <c r="DA9" s="32"/>
      <c r="DB9" s="33"/>
      <c r="DC9" s="33"/>
      <c r="DD9" s="34"/>
      <c r="DE9" s="35"/>
      <c r="DF9" s="35"/>
      <c r="DG9" s="36"/>
      <c r="DH9" s="36"/>
      <c r="DI9" s="36"/>
      <c r="DJ9" s="37"/>
      <c r="DK9" s="37"/>
      <c r="DL9" s="37"/>
    </row>
    <row r="10" spans="1:116" x14ac:dyDescent="0.25">
      <c r="A10" s="2">
        <v>3</v>
      </c>
      <c r="B10" s="3">
        <v>0.95</v>
      </c>
      <c r="C10" s="61">
        <f t="shared" si="2"/>
        <v>495.45504318753456</v>
      </c>
      <c r="D10" s="58">
        <f t="shared" si="3"/>
        <v>2.9600000000000001E-2</v>
      </c>
      <c r="E10" s="58">
        <f t="shared" si="0"/>
        <v>0.83479999999999999</v>
      </c>
      <c r="F10" s="58">
        <f t="shared" si="0"/>
        <v>0.1356</v>
      </c>
      <c r="G10" s="68">
        <f t="shared" si="4"/>
        <v>6.1434473747990621</v>
      </c>
      <c r="H10" s="68">
        <f t="shared" si="4"/>
        <v>8.8980841471848837</v>
      </c>
      <c r="J10" s="2">
        <v>3</v>
      </c>
      <c r="K10" s="3">
        <v>0.95</v>
      </c>
      <c r="L10" s="61">
        <f>AS10</f>
        <v>427.0597801410463</v>
      </c>
      <c r="M10" s="58">
        <f>AU10</f>
        <v>3.49E-2</v>
      </c>
      <c r="N10" s="58">
        <f t="shared" si="1"/>
        <v>0.83479999999999999</v>
      </c>
      <c r="O10" s="58">
        <f t="shared" si="1"/>
        <v>0.1303</v>
      </c>
      <c r="P10" s="68">
        <f t="shared" si="6"/>
        <v>6.8322650549829733</v>
      </c>
      <c r="Q10" s="68">
        <f t="shared" si="6"/>
        <v>9.5207012566176967</v>
      </c>
      <c r="R10" s="64">
        <f t="shared" si="7"/>
        <v>-0.13804534636778332</v>
      </c>
      <c r="S10" s="64">
        <f>(M10-D10)/D10</f>
        <v>0.17905405405405403</v>
      </c>
      <c r="T10" s="64">
        <f t="shared" si="5"/>
        <v>0.11212233753470394</v>
      </c>
      <c r="U10" s="64">
        <f t="shared" si="5"/>
        <v>6.9972041074683744E-2</v>
      </c>
      <c r="V10" s="9" t="s">
        <v>29</v>
      </c>
      <c r="W10" s="23">
        <v>3</v>
      </c>
      <c r="X10" s="24" t="s">
        <v>42</v>
      </c>
      <c r="Y10" s="32">
        <v>2382.6376591520639</v>
      </c>
      <c r="Z10" s="33">
        <v>650.50265922009044</v>
      </c>
      <c r="AA10" s="33">
        <v>10491.784320895211</v>
      </c>
      <c r="AB10" s="34">
        <v>12874.421980047317</v>
      </c>
      <c r="AC10" s="35">
        <v>495.45504318753456</v>
      </c>
      <c r="AD10" s="35">
        <v>319.83458302582585</v>
      </c>
      <c r="AE10" s="36">
        <v>2.9600000000000001E-2</v>
      </c>
      <c r="AF10" s="36">
        <v>0.83479999999999999</v>
      </c>
      <c r="AG10" s="36">
        <v>0.1356</v>
      </c>
      <c r="AH10" s="37">
        <v>6.1434473747990621</v>
      </c>
      <c r="AI10" s="37">
        <v>8.8980841471848837</v>
      </c>
      <c r="AJ10" s="37">
        <v>6.8516845946668195</v>
      </c>
      <c r="AL10" s="9" t="s">
        <v>29</v>
      </c>
      <c r="AM10" s="23">
        <v>3</v>
      </c>
      <c r="AN10" s="24" t="s">
        <v>42</v>
      </c>
      <c r="AO10" s="32">
        <v>2382.7592570183851</v>
      </c>
      <c r="AP10" s="33">
        <v>594.21016880639581</v>
      </c>
      <c r="AQ10" s="33">
        <v>9358.3228114430185</v>
      </c>
      <c r="AR10" s="34">
        <v>11741.082068461537</v>
      </c>
      <c r="AS10" s="35">
        <v>427.0597801410463</v>
      </c>
      <c r="AT10" s="35">
        <v>262.74963402359208</v>
      </c>
      <c r="AU10" s="36">
        <v>3.49E-2</v>
      </c>
      <c r="AV10" s="36">
        <v>0.83479999999999999</v>
      </c>
      <c r="AW10" s="36">
        <v>0.1303</v>
      </c>
      <c r="AX10" s="37">
        <v>6.8322650549829733</v>
      </c>
      <c r="AY10" s="37">
        <v>9.5207012566176967</v>
      </c>
      <c r="AZ10" s="37">
        <v>7.4623050990973807</v>
      </c>
      <c r="BB10" s="9" t="s">
        <v>29</v>
      </c>
      <c r="BC10" s="23">
        <v>3</v>
      </c>
      <c r="BD10" s="24" t="s">
        <v>42</v>
      </c>
      <c r="BE10" s="32">
        <v>2453.57568885931</v>
      </c>
      <c r="BF10" s="33">
        <v>343.8236308622125</v>
      </c>
      <c r="BG10" s="33">
        <v>5794.4725518495407</v>
      </c>
      <c r="BH10" s="34">
        <v>8248.0482407087457</v>
      </c>
      <c r="BI10" s="35">
        <v>25.900835020868069</v>
      </c>
      <c r="BJ10" s="35">
        <v>-0.11449295832426287</v>
      </c>
      <c r="BK10" s="36">
        <v>2.8999999999999998E-3</v>
      </c>
      <c r="BL10" s="36">
        <v>0.99350000000000005</v>
      </c>
      <c r="BM10" s="36">
        <v>3.5999999999999999E-3</v>
      </c>
      <c r="BN10" s="37">
        <v>15.254676743784238</v>
      </c>
      <c r="BO10" s="37">
        <v>14.730445527931417</v>
      </c>
      <c r="BP10" s="37">
        <v>13.669588339830019</v>
      </c>
      <c r="BR10" s="9" t="s">
        <v>29</v>
      </c>
      <c r="BS10" s="23">
        <v>3</v>
      </c>
      <c r="BT10" s="24" t="s">
        <v>42</v>
      </c>
      <c r="BU10" s="32">
        <v>2453.57568885931</v>
      </c>
      <c r="BV10" s="33">
        <v>320.97649639522541</v>
      </c>
      <c r="BW10" s="33">
        <v>5337.5478756606744</v>
      </c>
      <c r="BX10" s="34">
        <v>7791.1235645198685</v>
      </c>
      <c r="BY10" s="35">
        <v>10.278445840570216</v>
      </c>
      <c r="BZ10" s="35">
        <v>-0.73539907577469421</v>
      </c>
      <c r="CA10" s="36">
        <v>3.0999999999999999E-3</v>
      </c>
      <c r="CB10" s="36">
        <v>0.99350000000000005</v>
      </c>
      <c r="CC10" s="36">
        <v>3.3999999999999998E-3</v>
      </c>
      <c r="CD10" s="37">
        <v>16.515499226599701</v>
      </c>
      <c r="CE10" s="37">
        <v>15.817279496928537</v>
      </c>
      <c r="CF10" s="37">
        <v>14.912278188905475</v>
      </c>
      <c r="CH10" s="9"/>
      <c r="CI10" s="23"/>
      <c r="CJ10" s="24"/>
      <c r="CK10" s="32"/>
      <c r="CL10" s="33"/>
      <c r="CM10" s="33"/>
      <c r="CN10" s="34"/>
      <c r="CO10" s="35"/>
      <c r="CP10" s="35"/>
      <c r="CQ10" s="36"/>
      <c r="CR10" s="36"/>
      <c r="CS10" s="36"/>
      <c r="CT10" s="37"/>
      <c r="CU10" s="37"/>
      <c r="CV10" s="37"/>
      <c r="CX10" s="9"/>
      <c r="CY10" s="23"/>
      <c r="CZ10" s="24"/>
      <c r="DA10" s="32"/>
      <c r="DB10" s="33"/>
      <c r="DC10" s="33"/>
      <c r="DD10" s="34"/>
      <c r="DE10" s="35"/>
      <c r="DF10" s="35"/>
      <c r="DG10" s="36"/>
      <c r="DH10" s="36"/>
      <c r="DI10" s="36"/>
      <c r="DJ10" s="37"/>
      <c r="DK10" s="37"/>
      <c r="DL10" s="37"/>
    </row>
    <row r="11" spans="1:116" x14ac:dyDescent="0.25">
      <c r="A11" s="2">
        <v>4</v>
      </c>
      <c r="B11" s="3">
        <v>0.98</v>
      </c>
      <c r="C11" s="61">
        <f t="shared" si="2"/>
        <v>423.73662742705949</v>
      </c>
      <c r="D11" s="58">
        <f t="shared" si="3"/>
        <v>6.3500000000000001E-2</v>
      </c>
      <c r="E11" s="58">
        <f t="shared" si="0"/>
        <v>0.71779999999999999</v>
      </c>
      <c r="F11" s="58">
        <f t="shared" si="0"/>
        <v>0.21870000000000001</v>
      </c>
      <c r="G11" s="68">
        <f t="shared" si="4"/>
        <v>6.3426658014359534</v>
      </c>
      <c r="H11" s="68">
        <f t="shared" si="4"/>
        <v>10.383894683684755</v>
      </c>
      <c r="J11" s="2">
        <v>4</v>
      </c>
      <c r="K11" s="3">
        <v>0.98</v>
      </c>
      <c r="L11" s="61">
        <f>AS11</f>
        <v>354.88718639662062</v>
      </c>
      <c r="M11" s="58">
        <f>AU11</f>
        <v>7.5999999999999998E-2</v>
      </c>
      <c r="N11" s="58">
        <f t="shared" si="1"/>
        <v>0.71779999999999999</v>
      </c>
      <c r="O11" s="58">
        <f t="shared" si="1"/>
        <v>0.20619999999999999</v>
      </c>
      <c r="P11" s="68">
        <f t="shared" si="6"/>
        <v>7.0391059964876099</v>
      </c>
      <c r="Q11" s="68">
        <f t="shared" si="6"/>
        <v>11.362171723421351</v>
      </c>
      <c r="R11" s="64">
        <f t="shared" si="7"/>
        <v>-0.16248168455130862</v>
      </c>
      <c r="S11" s="64">
        <f>(M11-D11)/D11</f>
        <v>0.19685039370078736</v>
      </c>
      <c r="T11" s="64">
        <f t="shared" si="5"/>
        <v>0.10980244219930134</v>
      </c>
      <c r="U11" s="64">
        <f t="shared" si="5"/>
        <v>9.421099399955124E-2</v>
      </c>
      <c r="V11" s="19" t="s">
        <v>29</v>
      </c>
      <c r="W11" s="38">
        <v>4</v>
      </c>
      <c r="X11" s="39" t="s">
        <v>43</v>
      </c>
      <c r="Y11" s="40">
        <v>2419.922379609282</v>
      </c>
      <c r="Z11" s="41">
        <v>645.68769736338186</v>
      </c>
      <c r="AA11" s="41">
        <v>10415.835675862247</v>
      </c>
      <c r="AB11" s="42">
        <v>12835.758055471548</v>
      </c>
      <c r="AC11" s="43">
        <v>423.73662742705949</v>
      </c>
      <c r="AD11" s="35">
        <v>358.49850760159461</v>
      </c>
      <c r="AE11" s="44">
        <v>6.3500000000000001E-2</v>
      </c>
      <c r="AF11" s="44">
        <v>0.71779999999999999</v>
      </c>
      <c r="AG11" s="44">
        <v>0.21870000000000001</v>
      </c>
      <c r="AH11" s="45">
        <v>6.3426658014359534</v>
      </c>
      <c r="AI11" s="45">
        <v>10.383894683684755</v>
      </c>
      <c r="AJ11" s="45">
        <v>8.4723781515337411</v>
      </c>
      <c r="AL11" s="19" t="s">
        <v>29</v>
      </c>
      <c r="AM11" s="38">
        <v>4</v>
      </c>
      <c r="AN11" s="39" t="s">
        <v>43</v>
      </c>
      <c r="AO11" s="40">
        <v>2419.737444286181</v>
      </c>
      <c r="AP11" s="41">
        <v>589.85202416152617</v>
      </c>
      <c r="AQ11" s="41">
        <v>9291.0132312619262</v>
      </c>
      <c r="AR11" s="42">
        <v>11710.750675548243</v>
      </c>
      <c r="AS11" s="43">
        <v>354.88718639662062</v>
      </c>
      <c r="AT11" s="35">
        <v>293.0810269368867</v>
      </c>
      <c r="AU11" s="44">
        <v>7.5999999999999998E-2</v>
      </c>
      <c r="AV11" s="44">
        <v>0.71779999999999999</v>
      </c>
      <c r="AW11" s="44">
        <v>0.20619999999999999</v>
      </c>
      <c r="AX11" s="45">
        <v>7.0391059964876099</v>
      </c>
      <c r="AY11" s="45">
        <v>11.362171723421351</v>
      </c>
      <c r="AZ11" s="45">
        <v>9.3309341694702024</v>
      </c>
      <c r="BB11" s="19" t="s">
        <v>29</v>
      </c>
      <c r="BC11" s="38">
        <v>4</v>
      </c>
      <c r="BD11" s="39" t="s">
        <v>43</v>
      </c>
      <c r="BE11" s="40">
        <v>2454.8019838974933</v>
      </c>
      <c r="BF11" s="41">
        <v>343.77937244214235</v>
      </c>
      <c r="BG11" s="41">
        <v>5793.7221832343712</v>
      </c>
      <c r="BH11" s="42">
        <v>8248.5241671317599</v>
      </c>
      <c r="BI11" s="43">
        <v>-38.446374422159657</v>
      </c>
      <c r="BJ11" s="35">
        <v>-0.59041938133850635</v>
      </c>
      <c r="BK11" s="44">
        <v>5.3E-3</v>
      </c>
      <c r="BL11" s="44">
        <v>0.99199999999999999</v>
      </c>
      <c r="BM11" s="44">
        <v>2.7000000000000001E-3</v>
      </c>
      <c r="BN11" s="45">
        <v>16.56673411254668</v>
      </c>
      <c r="BO11" s="45">
        <v>24.396807672119539</v>
      </c>
      <c r="BP11" s="45">
        <v>20.130038114988142</v>
      </c>
      <c r="BR11" s="19" t="s">
        <v>29</v>
      </c>
      <c r="BS11" s="38">
        <v>4</v>
      </c>
      <c r="BT11" s="39" t="s">
        <v>43</v>
      </c>
      <c r="BU11" s="40">
        <v>2454.8019838974933</v>
      </c>
      <c r="BV11" s="41">
        <v>320.93516267384575</v>
      </c>
      <c r="BW11" s="41">
        <v>5336.8636629674875</v>
      </c>
      <c r="BX11" s="42">
        <v>7791.6656468648689</v>
      </c>
      <c r="BY11" s="43">
        <v>-59.40905587925279</v>
      </c>
      <c r="BZ11" s="35">
        <v>-1.2774814207750751</v>
      </c>
      <c r="CA11" s="44">
        <v>5.8999999999999999E-3</v>
      </c>
      <c r="CB11" s="44">
        <v>0.99199999999999999</v>
      </c>
      <c r="CC11" s="44">
        <v>2.0999999999999999E-3</v>
      </c>
      <c r="CD11" s="45">
        <v>17.915034323833304</v>
      </c>
      <c r="CE11" s="45">
        <v>25.718025291231722</v>
      </c>
      <c r="CF11" s="45">
        <v>21.51167793581395</v>
      </c>
      <c r="CH11" s="19"/>
      <c r="CI11" s="38"/>
      <c r="CJ11" s="39"/>
      <c r="CK11" s="40"/>
      <c r="CL11" s="41"/>
      <c r="CM11" s="41"/>
      <c r="CN11" s="42"/>
      <c r="CO11" s="43"/>
      <c r="CP11" s="35"/>
      <c r="CQ11" s="44"/>
      <c r="CR11" s="44"/>
      <c r="CS11" s="44"/>
      <c r="CT11" s="45"/>
      <c r="CU11" s="45"/>
      <c r="CV11" s="45"/>
      <c r="CX11" s="19"/>
      <c r="CY11" s="38"/>
      <c r="CZ11" s="39"/>
      <c r="DA11" s="40"/>
      <c r="DB11" s="41"/>
      <c r="DC11" s="41"/>
      <c r="DD11" s="42"/>
      <c r="DE11" s="43"/>
      <c r="DF11" s="35"/>
      <c r="DG11" s="44"/>
      <c r="DH11" s="44"/>
      <c r="DI11" s="44"/>
      <c r="DJ11" s="45"/>
      <c r="DK11" s="45"/>
      <c r="DL11" s="45"/>
    </row>
    <row r="12" spans="1:116" x14ac:dyDescent="0.25">
      <c r="A12" s="134" t="s">
        <v>5</v>
      </c>
      <c r="B12" s="134"/>
      <c r="C12" s="134"/>
      <c r="D12" s="134"/>
      <c r="E12" s="134"/>
      <c r="F12" s="134"/>
      <c r="G12" s="134"/>
      <c r="H12" s="134"/>
      <c r="J12" s="134" t="s">
        <v>5</v>
      </c>
      <c r="K12" s="134"/>
      <c r="L12" s="134"/>
      <c r="M12" s="134"/>
      <c r="N12" s="134"/>
      <c r="O12" s="134"/>
      <c r="P12" s="134"/>
      <c r="Q12" s="134"/>
      <c r="R12" s="64"/>
      <c r="S12" s="64"/>
      <c r="T12" s="64"/>
      <c r="U12" s="64"/>
      <c r="V12" s="9" t="s">
        <v>31</v>
      </c>
      <c r="W12" s="23">
        <v>0</v>
      </c>
      <c r="X12" s="24" t="s">
        <v>44</v>
      </c>
      <c r="Y12" s="32">
        <v>1514.9229693380448</v>
      </c>
      <c r="Z12" s="33">
        <v>785.09218929420388</v>
      </c>
      <c r="AA12" s="33">
        <v>12216.11204345907</v>
      </c>
      <c r="AB12" s="34">
        <v>13731.035012797147</v>
      </c>
      <c r="AC12" s="28" t="s">
        <v>30</v>
      </c>
      <c r="AD12" s="28" t="s">
        <v>30</v>
      </c>
      <c r="AE12" s="29" t="s">
        <v>30</v>
      </c>
      <c r="AF12" s="30">
        <v>1</v>
      </c>
      <c r="AG12" s="29" t="s">
        <v>30</v>
      </c>
      <c r="AH12" s="37"/>
      <c r="AI12" s="37"/>
      <c r="AJ12" s="37"/>
      <c r="AL12" s="9" t="s">
        <v>31</v>
      </c>
      <c r="AM12" s="23">
        <v>0</v>
      </c>
      <c r="AN12" s="24" t="s">
        <v>44</v>
      </c>
      <c r="AO12" s="32">
        <v>1514.9229693380448</v>
      </c>
      <c r="AP12" s="33">
        <v>722.90406384694529</v>
      </c>
      <c r="AQ12" s="33">
        <v>11336.152883571362</v>
      </c>
      <c r="AR12" s="34">
        <v>12851.075852909416</v>
      </c>
      <c r="AS12" s="28" t="s">
        <v>30</v>
      </c>
      <c r="AT12" s="28" t="s">
        <v>30</v>
      </c>
      <c r="AU12" s="29" t="s">
        <v>30</v>
      </c>
      <c r="AV12" s="30">
        <v>1</v>
      </c>
      <c r="AW12" s="29" t="s">
        <v>30</v>
      </c>
      <c r="AX12" s="37"/>
      <c r="AY12" s="37"/>
      <c r="AZ12" s="37"/>
      <c r="BB12" s="9" t="s">
        <v>31</v>
      </c>
      <c r="BC12" s="23">
        <v>0</v>
      </c>
      <c r="BD12" s="24" t="s">
        <v>44</v>
      </c>
      <c r="BE12" s="32">
        <v>1814.3133287446831</v>
      </c>
      <c r="BF12" s="33">
        <v>456.33377714616051</v>
      </c>
      <c r="BG12" s="33">
        <v>7165.1773931300986</v>
      </c>
      <c r="BH12" s="34">
        <v>8979.4907218748249</v>
      </c>
      <c r="BI12" s="28" t="s">
        <v>30</v>
      </c>
      <c r="BJ12" s="28" t="s">
        <v>30</v>
      </c>
      <c r="BK12" s="29" t="s">
        <v>30</v>
      </c>
      <c r="BL12" s="30">
        <v>1</v>
      </c>
      <c r="BM12" s="29" t="s">
        <v>30</v>
      </c>
      <c r="BN12" s="37"/>
      <c r="BO12" s="37"/>
      <c r="BP12" s="37"/>
      <c r="BR12" s="9" t="s">
        <v>31</v>
      </c>
      <c r="BS12" s="23">
        <v>0</v>
      </c>
      <c r="BT12" s="24" t="s">
        <v>44</v>
      </c>
      <c r="BU12" s="32">
        <v>1814.3133287446831</v>
      </c>
      <c r="BV12" s="33">
        <v>422.09529084954795</v>
      </c>
      <c r="BW12" s="33">
        <v>6700.7364986852999</v>
      </c>
      <c r="BX12" s="34">
        <v>8515.0498274300517</v>
      </c>
      <c r="BY12" s="28" t="s">
        <v>30</v>
      </c>
      <c r="BZ12" s="28" t="s">
        <v>30</v>
      </c>
      <c r="CA12" s="29" t="s">
        <v>30</v>
      </c>
      <c r="CB12" s="30">
        <v>1</v>
      </c>
      <c r="CC12" s="29" t="s">
        <v>30</v>
      </c>
      <c r="CD12" s="37"/>
      <c r="CE12" s="37"/>
      <c r="CF12" s="37"/>
      <c r="CH12" s="9"/>
      <c r="CI12" s="23"/>
      <c r="CJ12" s="24"/>
      <c r="CK12" s="32"/>
      <c r="CL12" s="33"/>
      <c r="CM12" s="33"/>
      <c r="CN12" s="34"/>
      <c r="CO12" s="28"/>
      <c r="CP12" s="28"/>
      <c r="CQ12" s="29"/>
      <c r="CR12" s="30"/>
      <c r="CS12" s="29"/>
      <c r="CT12" s="37"/>
      <c r="CU12" s="37"/>
      <c r="CV12" s="37"/>
      <c r="CX12" s="9"/>
      <c r="CY12" s="23"/>
      <c r="CZ12" s="24"/>
      <c r="DA12" s="32"/>
      <c r="DB12" s="33"/>
      <c r="DC12" s="33"/>
      <c r="DD12" s="34"/>
      <c r="DE12" s="28"/>
      <c r="DF12" s="28"/>
      <c r="DG12" s="29"/>
      <c r="DH12" s="30"/>
      <c r="DI12" s="29"/>
      <c r="DJ12" s="37"/>
      <c r="DK12" s="37"/>
      <c r="DL12" s="37"/>
    </row>
    <row r="13" spans="1:116" x14ac:dyDescent="0.25">
      <c r="A13" s="2">
        <v>0</v>
      </c>
      <c r="B13" s="3">
        <v>0.8</v>
      </c>
      <c r="C13" s="61" t="str">
        <f>AC22</f>
        <v>NA</v>
      </c>
      <c r="D13" s="58" t="str">
        <f>AE22</f>
        <v>NA</v>
      </c>
      <c r="E13" s="58">
        <f t="shared" ref="E13:F17" si="8">AF22</f>
        <v>1</v>
      </c>
      <c r="F13" s="58" t="str">
        <f t="shared" si="8"/>
        <v>NA</v>
      </c>
      <c r="G13" s="68" t="s">
        <v>30</v>
      </c>
      <c r="H13" s="68" t="s">
        <v>30</v>
      </c>
      <c r="J13" s="2">
        <v>0</v>
      </c>
      <c r="K13" s="3">
        <v>0.8</v>
      </c>
      <c r="L13" s="61" t="str">
        <f>AS22</f>
        <v>NA</v>
      </c>
      <c r="M13" s="58" t="str">
        <f>AU22</f>
        <v>NA</v>
      </c>
      <c r="N13" s="58">
        <f t="shared" ref="N13:O17" si="9">AV22</f>
        <v>1</v>
      </c>
      <c r="O13" s="58" t="str">
        <f t="shared" si="9"/>
        <v>NA</v>
      </c>
      <c r="P13" s="68" t="s">
        <v>30</v>
      </c>
      <c r="Q13" s="68" t="s">
        <v>30</v>
      </c>
      <c r="R13" s="64"/>
      <c r="S13" s="64"/>
      <c r="T13" s="64"/>
      <c r="U13" s="64"/>
      <c r="V13" s="9" t="s">
        <v>31</v>
      </c>
      <c r="W13" s="23">
        <v>1</v>
      </c>
      <c r="X13" s="24" t="s">
        <v>45</v>
      </c>
      <c r="Y13" s="32">
        <v>1666.832315733312</v>
      </c>
      <c r="Z13" s="33">
        <v>698.0249428969712</v>
      </c>
      <c r="AA13" s="33">
        <v>10924.428875692234</v>
      </c>
      <c r="AB13" s="34">
        <v>12591.261191425545</v>
      </c>
      <c r="AC13" s="35">
        <v>1048.7162322489196</v>
      </c>
      <c r="AD13" s="35">
        <v>1139.773821371602</v>
      </c>
      <c r="AE13" s="36">
        <v>8.1699999999999995E-2</v>
      </c>
      <c r="AF13" s="36">
        <v>0.28649999999999998</v>
      </c>
      <c r="AG13" s="36">
        <v>0.63180000000000003</v>
      </c>
      <c r="AH13" s="37">
        <v>1.7447358528165817</v>
      </c>
      <c r="AI13" s="37">
        <v>5.6110095371569191</v>
      </c>
      <c r="AJ13" s="37">
        <v>1.166031931719008</v>
      </c>
      <c r="AL13" s="9" t="s">
        <v>31</v>
      </c>
      <c r="AM13" s="23">
        <v>1</v>
      </c>
      <c r="AN13" s="24" t="s">
        <v>45</v>
      </c>
      <c r="AO13" s="32">
        <v>1666.832315733312</v>
      </c>
      <c r="AP13" s="33">
        <v>643.21308441712063</v>
      </c>
      <c r="AQ13" s="33">
        <v>10143.966966722968</v>
      </c>
      <c r="AR13" s="34">
        <v>11810.799282456241</v>
      </c>
      <c r="AS13" s="35">
        <v>955.288648620544</v>
      </c>
      <c r="AT13" s="35">
        <v>1040.2765704531757</v>
      </c>
      <c r="AU13" s="36">
        <v>9.64E-2</v>
      </c>
      <c r="AV13" s="36">
        <v>0.28649999999999998</v>
      </c>
      <c r="AW13" s="36">
        <v>0.61709999999999998</v>
      </c>
      <c r="AX13" s="37">
        <v>1.9062301339769272</v>
      </c>
      <c r="AY13" s="37">
        <v>6.1879966066116241</v>
      </c>
      <c r="AZ13" s="37">
        <v>1.2689598917584215</v>
      </c>
      <c r="BB13" s="9" t="s">
        <v>31</v>
      </c>
      <c r="BC13" s="23">
        <v>1</v>
      </c>
      <c r="BD13" s="24" t="s">
        <v>45</v>
      </c>
      <c r="BE13" s="32">
        <v>1972.2754536016373</v>
      </c>
      <c r="BF13" s="33">
        <v>405.18271558441336</v>
      </c>
      <c r="BG13" s="33">
        <v>6424.5739902843479</v>
      </c>
      <c r="BH13" s="34">
        <v>8396.8494438860544</v>
      </c>
      <c r="BI13" s="35">
        <v>582.52952560189942</v>
      </c>
      <c r="BJ13" s="35">
        <v>582.64127798877053</v>
      </c>
      <c r="BK13" s="36">
        <v>0.24199999999999999</v>
      </c>
      <c r="BL13" s="36">
        <v>0.1142</v>
      </c>
      <c r="BM13" s="36">
        <v>0.64380000000000004</v>
      </c>
      <c r="BN13" s="37">
        <v>3.0881494935597726</v>
      </c>
      <c r="BO13" s="37">
        <v>12.04698241095692</v>
      </c>
      <c r="BP13" s="37">
        <v>2.1471724405125432</v>
      </c>
      <c r="BR13" s="9" t="s">
        <v>31</v>
      </c>
      <c r="BS13" s="23">
        <v>1</v>
      </c>
      <c r="BT13" s="24" t="s">
        <v>45</v>
      </c>
      <c r="BU13" s="32">
        <v>1972.2754536016373</v>
      </c>
      <c r="BV13" s="33">
        <v>374.95904387350373</v>
      </c>
      <c r="BW13" s="33">
        <v>6011.8867455630252</v>
      </c>
      <c r="BX13" s="34">
        <v>7984.162199164748</v>
      </c>
      <c r="BY13" s="35">
        <v>530.77927654502867</v>
      </c>
      <c r="BZ13" s="35">
        <v>530.88762826530365</v>
      </c>
      <c r="CA13" s="36">
        <v>0.25890000000000002</v>
      </c>
      <c r="CB13" s="36">
        <v>0.1142</v>
      </c>
      <c r="CC13" s="36">
        <v>0.62690000000000001</v>
      </c>
      <c r="CD13" s="37">
        <v>3.3511816275325104</v>
      </c>
      <c r="CE13" s="37">
        <v>12.95292993441528</v>
      </c>
      <c r="CF13" s="37">
        <v>2.3453729734829318</v>
      </c>
      <c r="CH13" s="9"/>
      <c r="CI13" s="23"/>
      <c r="CJ13" s="24"/>
      <c r="CK13" s="32"/>
      <c r="CL13" s="33"/>
      <c r="CM13" s="33"/>
      <c r="CN13" s="34"/>
      <c r="CO13" s="35"/>
      <c r="CP13" s="35"/>
      <c r="CQ13" s="36"/>
      <c r="CR13" s="36"/>
      <c r="CS13" s="36"/>
      <c r="CT13" s="37"/>
      <c r="CU13" s="37"/>
      <c r="CV13" s="37"/>
      <c r="CX13" s="9"/>
      <c r="CY13" s="23"/>
      <c r="CZ13" s="24"/>
      <c r="DA13" s="32"/>
      <c r="DB13" s="33"/>
      <c r="DC13" s="33"/>
      <c r="DD13" s="34"/>
      <c r="DE13" s="35"/>
      <c r="DF13" s="35"/>
      <c r="DG13" s="36"/>
      <c r="DH13" s="36"/>
      <c r="DI13" s="36"/>
      <c r="DJ13" s="37"/>
      <c r="DK13" s="37"/>
      <c r="DL13" s="37"/>
    </row>
    <row r="14" spans="1:116" x14ac:dyDescent="0.25">
      <c r="A14" s="2">
        <v>1</v>
      </c>
      <c r="B14" s="3">
        <v>0.9</v>
      </c>
      <c r="C14" s="61">
        <f t="shared" ref="C14:C17" si="10">AC23</f>
        <v>813.70533107041683</v>
      </c>
      <c r="D14" s="58">
        <f t="shared" ref="D14:D17" si="11">AE23</f>
        <v>2.5099075297225892E-2</v>
      </c>
      <c r="E14" s="58">
        <f t="shared" si="8"/>
        <v>0.92866578599735794</v>
      </c>
      <c r="F14" s="58">
        <f t="shared" si="8"/>
        <v>4.6235138705416116E-2</v>
      </c>
      <c r="G14" s="68">
        <f>AH23</f>
        <v>6.9458693401994491</v>
      </c>
      <c r="H14" s="68">
        <f>AI23</f>
        <v>13.58636024482778</v>
      </c>
      <c r="J14" s="2">
        <v>1</v>
      </c>
      <c r="K14" s="3">
        <v>0.9</v>
      </c>
      <c r="L14" s="61">
        <f>AS23</f>
        <v>637.40547064673217</v>
      </c>
      <c r="M14" s="58">
        <f>AU23</f>
        <v>2.8873372334402719E-2</v>
      </c>
      <c r="N14" s="58">
        <f t="shared" si="9"/>
        <v>0.92866578599735794</v>
      </c>
      <c r="O14" s="58">
        <f t="shared" si="9"/>
        <v>4.2460841668239289E-2</v>
      </c>
      <c r="P14" s="68">
        <f>AX23</f>
        <v>7.9177651605036692</v>
      </c>
      <c r="Q14" s="68">
        <f>AY23</f>
        <v>15.868321587342407</v>
      </c>
      <c r="R14" s="64">
        <f t="shared" si="7"/>
        <v>-0.2166630273784306</v>
      </c>
      <c r="S14" s="64">
        <f>(M14-D14)/D14</f>
        <v>0.15037593984962411</v>
      </c>
      <c r="T14" s="64">
        <f t="shared" ref="T14:U17" si="12">(P14-G14)/G14</f>
        <v>0.13992428776040183</v>
      </c>
      <c r="U14" s="64">
        <f t="shared" si="12"/>
        <v>0.16795972588636104</v>
      </c>
      <c r="V14" s="9" t="s">
        <v>31</v>
      </c>
      <c r="W14" s="23">
        <v>2</v>
      </c>
      <c r="X14" s="24" t="s">
        <v>46</v>
      </c>
      <c r="Y14" s="32">
        <v>1799.8953216860536</v>
      </c>
      <c r="Z14" s="33">
        <v>679.50528259107068</v>
      </c>
      <c r="AA14" s="33">
        <v>10643.118102406783</v>
      </c>
      <c r="AB14" s="34">
        <v>12443.013424092858</v>
      </c>
      <c r="AC14" s="35">
        <v>1020.0323629628082</v>
      </c>
      <c r="AD14" s="35">
        <v>1288.0215887042887</v>
      </c>
      <c r="AE14" s="36">
        <v>0.13789999999999999</v>
      </c>
      <c r="AF14" s="36">
        <v>0.1522</v>
      </c>
      <c r="AG14" s="36">
        <v>0.70989999999999998</v>
      </c>
      <c r="AH14" s="37">
        <v>2.6989364614045703</v>
      </c>
      <c r="AI14" s="37">
        <v>8.5376200330109615</v>
      </c>
      <c r="AJ14" s="37">
        <v>3.4599916155879979</v>
      </c>
      <c r="AL14" s="9" t="s">
        <v>31</v>
      </c>
      <c r="AM14" s="23">
        <v>2</v>
      </c>
      <c r="AN14" s="24" t="s">
        <v>46</v>
      </c>
      <c r="AO14" s="32">
        <v>1799.8953216860536</v>
      </c>
      <c r="AP14" s="33">
        <v>626.20114326463806</v>
      </c>
      <c r="AQ14" s="33">
        <v>9883.5456038201428</v>
      </c>
      <c r="AR14" s="34">
        <v>11683.440925506149</v>
      </c>
      <c r="AS14" s="35">
        <v>921.47185067847283</v>
      </c>
      <c r="AT14" s="35">
        <v>1167.6349274032673</v>
      </c>
      <c r="AU14" s="36">
        <v>0.16</v>
      </c>
      <c r="AV14" s="36">
        <v>0.1522</v>
      </c>
      <c r="AW14" s="36">
        <v>0.68779999999999997</v>
      </c>
      <c r="AX14" s="37">
        <v>2.9468846507635611</v>
      </c>
      <c r="AY14" s="37">
        <v>9.5358077909834726</v>
      </c>
      <c r="AZ14" s="37">
        <v>3.8211760480880113</v>
      </c>
      <c r="BB14" s="9" t="s">
        <v>31</v>
      </c>
      <c r="BC14" s="23">
        <v>2</v>
      </c>
      <c r="BD14" s="24" t="s">
        <v>46</v>
      </c>
      <c r="BE14" s="32">
        <v>2110.5197330446308</v>
      </c>
      <c r="BF14" s="33">
        <v>395.62167773476057</v>
      </c>
      <c r="BG14" s="33">
        <v>6279.1434024149457</v>
      </c>
      <c r="BH14" s="34">
        <v>8389.6631354593865</v>
      </c>
      <c r="BI14" s="35">
        <v>535.47452345449085</v>
      </c>
      <c r="BJ14" s="35">
        <v>589.82758641543842</v>
      </c>
      <c r="BK14" s="36">
        <v>0.32150000000000001</v>
      </c>
      <c r="BL14" s="36">
        <v>2.3199999999999998E-2</v>
      </c>
      <c r="BM14" s="36">
        <v>0.65529999999999999</v>
      </c>
      <c r="BN14" s="37">
        <v>4.8788694044786878</v>
      </c>
      <c r="BO14" s="37">
        <v>16.837126905241337</v>
      </c>
      <c r="BP14" s="37">
        <v>4.3608397309391904</v>
      </c>
      <c r="BR14" s="9" t="s">
        <v>31</v>
      </c>
      <c r="BS14" s="23">
        <v>2</v>
      </c>
      <c r="BT14" s="24" t="s">
        <v>46</v>
      </c>
      <c r="BU14" s="32">
        <v>2110.5197330446308</v>
      </c>
      <c r="BV14" s="33">
        <v>366.13274506148485</v>
      </c>
      <c r="BW14" s="33">
        <v>5875.6607739628707</v>
      </c>
      <c r="BX14" s="34">
        <v>7986.1805070073287</v>
      </c>
      <c r="BY14" s="35">
        <v>479.32997189843007</v>
      </c>
      <c r="BZ14" s="35">
        <v>528.86932042272292</v>
      </c>
      <c r="CA14" s="36">
        <v>0.34289999999999998</v>
      </c>
      <c r="CB14" s="36">
        <v>2.3199999999999998E-2</v>
      </c>
      <c r="CC14" s="36">
        <v>0.63390000000000002</v>
      </c>
      <c r="CD14" s="37">
        <v>5.2929401285945259</v>
      </c>
      <c r="CE14" s="37">
        <v>17.72793131633254</v>
      </c>
      <c r="CF14" s="37">
        <v>4.7290932876316498</v>
      </c>
      <c r="CH14" s="9"/>
      <c r="CI14" s="23"/>
      <c r="CJ14" s="24"/>
      <c r="CK14" s="32"/>
      <c r="CL14" s="33"/>
      <c r="CM14" s="33"/>
      <c r="CN14" s="34"/>
      <c r="CO14" s="35"/>
      <c r="CP14" s="35"/>
      <c r="CQ14" s="36"/>
      <c r="CR14" s="36"/>
      <c r="CS14" s="36"/>
      <c r="CT14" s="37"/>
      <c r="CU14" s="37"/>
      <c r="CV14" s="37"/>
      <c r="CX14" s="9"/>
      <c r="CY14" s="23"/>
      <c r="CZ14" s="24"/>
      <c r="DA14" s="32"/>
      <c r="DB14" s="33"/>
      <c r="DC14" s="33"/>
      <c r="DD14" s="34"/>
      <c r="DE14" s="35"/>
      <c r="DF14" s="35"/>
      <c r="DG14" s="36"/>
      <c r="DH14" s="36"/>
      <c r="DI14" s="36"/>
      <c r="DJ14" s="37"/>
      <c r="DK14" s="37"/>
      <c r="DL14" s="37"/>
    </row>
    <row r="15" spans="1:116" x14ac:dyDescent="0.25">
      <c r="A15" s="2">
        <v>2</v>
      </c>
      <c r="B15" s="3">
        <v>0.92</v>
      </c>
      <c r="C15" s="61">
        <f t="shared" si="10"/>
        <v>719.98489879978672</v>
      </c>
      <c r="D15" s="58">
        <f t="shared" si="11"/>
        <v>2.3023211926778638E-2</v>
      </c>
      <c r="E15" s="58">
        <f t="shared" si="8"/>
        <v>0.89431968295904885</v>
      </c>
      <c r="F15" s="58">
        <f t="shared" si="8"/>
        <v>8.2657105114172486E-2</v>
      </c>
      <c r="G15" s="68">
        <f t="shared" ref="G15:H17" si="13">AH24</f>
        <v>6.3377101922231427</v>
      </c>
      <c r="H15" s="68">
        <f t="shared" si="13"/>
        <v>9.1474169834831436</v>
      </c>
      <c r="J15" s="2">
        <v>2</v>
      </c>
      <c r="K15" s="3">
        <v>0.92</v>
      </c>
      <c r="L15" s="61">
        <f>AS24</f>
        <v>593.06720488732992</v>
      </c>
      <c r="M15" s="58">
        <f>AU24</f>
        <v>2.6986223815814305E-2</v>
      </c>
      <c r="N15" s="58">
        <f t="shared" si="9"/>
        <v>0.89431968295904885</v>
      </c>
      <c r="O15" s="58">
        <f t="shared" si="9"/>
        <v>7.8694093225136819E-2</v>
      </c>
      <c r="P15" s="68">
        <f t="shared" ref="P15:Q17" si="14">AX24</f>
        <v>7.1706438370079164</v>
      </c>
      <c r="Q15" s="68">
        <f t="shared" si="14"/>
        <v>10.38991760993332</v>
      </c>
      <c r="R15" s="64">
        <f t="shared" si="7"/>
        <v>-0.1762782721193574</v>
      </c>
      <c r="S15" s="64">
        <f>(M15-D15)/D15</f>
        <v>0.1721311475409836</v>
      </c>
      <c r="T15" s="64">
        <f t="shared" si="12"/>
        <v>0.13142501306021334</v>
      </c>
      <c r="U15" s="64">
        <f t="shared" si="12"/>
        <v>0.13583076279278336</v>
      </c>
      <c r="V15" s="9" t="s">
        <v>31</v>
      </c>
      <c r="W15" s="23">
        <v>3</v>
      </c>
      <c r="X15" s="24" t="s">
        <v>47</v>
      </c>
      <c r="Y15" s="32">
        <v>1846.2823529634049</v>
      </c>
      <c r="Z15" s="33">
        <v>676.62800978253279</v>
      </c>
      <c r="AA15" s="33">
        <v>10598.846753938771</v>
      </c>
      <c r="AB15" s="34">
        <v>12445.129106902183</v>
      </c>
      <c r="AC15" s="35">
        <v>864.34690476077662</v>
      </c>
      <c r="AD15" s="35">
        <v>1285.9059058949642</v>
      </c>
      <c r="AE15" s="36">
        <v>0.252</v>
      </c>
      <c r="AF15" s="46">
        <v>2E-3</v>
      </c>
      <c r="AG15" s="36">
        <v>0.746</v>
      </c>
      <c r="AH15" s="37">
        <v>3.0550121258208089</v>
      </c>
      <c r="AI15" s="37">
        <v>10.090822005178948</v>
      </c>
      <c r="AJ15" s="37">
        <v>4.6105267810307149</v>
      </c>
      <c r="AL15" s="9" t="s">
        <v>31</v>
      </c>
      <c r="AM15" s="23">
        <v>3</v>
      </c>
      <c r="AN15" s="24" t="s">
        <v>47</v>
      </c>
      <c r="AO15" s="32">
        <v>1846.2823529634049</v>
      </c>
      <c r="AP15" s="33">
        <v>623.58734424981469</v>
      </c>
      <c r="AQ15" s="33">
        <v>9841.1674478846471</v>
      </c>
      <c r="AR15" s="34">
        <v>11687.449800848022</v>
      </c>
      <c r="AS15" s="35">
        <v>778.73301397026432</v>
      </c>
      <c r="AT15" s="35">
        <v>1163.6260520613941</v>
      </c>
      <c r="AU15" s="36">
        <v>0.27960000000000002</v>
      </c>
      <c r="AV15" s="46">
        <v>2E-3</v>
      </c>
      <c r="AW15" s="36">
        <v>0.71840000000000004</v>
      </c>
      <c r="AX15" s="37">
        <v>3.3363907403455317</v>
      </c>
      <c r="AY15" s="37">
        <v>11.218498110367838</v>
      </c>
      <c r="AZ15" s="37">
        <v>5.0637579502505083</v>
      </c>
      <c r="BB15" s="9" t="s">
        <v>31</v>
      </c>
      <c r="BC15" s="23">
        <v>3</v>
      </c>
      <c r="BD15" s="24" t="s">
        <v>47</v>
      </c>
      <c r="BE15" s="32">
        <v>2158.7205311817852</v>
      </c>
      <c r="BF15" s="33">
        <v>396.52127983872703</v>
      </c>
      <c r="BG15" s="33">
        <v>6289.5943790240854</v>
      </c>
      <c r="BH15" s="34">
        <v>8448.3149102057887</v>
      </c>
      <c r="BI15" s="35">
        <v>464.44644364533417</v>
      </c>
      <c r="BJ15" s="35">
        <v>531.17581166903619</v>
      </c>
      <c r="BK15" s="36">
        <v>0.39150000000000001</v>
      </c>
      <c r="BL15" s="46">
        <v>1E-4</v>
      </c>
      <c r="BM15" s="36">
        <v>0.60840000000000005</v>
      </c>
      <c r="BN15" s="37">
        <v>5.7581144065405745</v>
      </c>
      <c r="BO15" s="37">
        <v>21.187551827941256</v>
      </c>
      <c r="BP15" s="37">
        <v>5.022659493348864</v>
      </c>
      <c r="BR15" s="9" t="s">
        <v>31</v>
      </c>
      <c r="BS15" s="23">
        <v>3</v>
      </c>
      <c r="BT15" s="24" t="s">
        <v>47</v>
      </c>
      <c r="BU15" s="32">
        <v>2158.7205311817852</v>
      </c>
      <c r="BV15" s="33">
        <v>366.93346185840198</v>
      </c>
      <c r="BW15" s="33">
        <v>5881.8383827148064</v>
      </c>
      <c r="BX15" s="34">
        <v>8040.5589138965133</v>
      </c>
      <c r="BY15" s="35">
        <v>413.87315962706225</v>
      </c>
      <c r="BZ15" s="35">
        <v>474.49091353353833</v>
      </c>
      <c r="CA15" s="36">
        <v>0.4078</v>
      </c>
      <c r="CB15" s="46">
        <v>1E-4</v>
      </c>
      <c r="CC15" s="36">
        <v>0.59209999999999996</v>
      </c>
      <c r="CD15" s="37">
        <v>6.2435783717828315</v>
      </c>
      <c r="CE15" s="37">
        <v>22.387520402290576</v>
      </c>
      <c r="CF15" s="37">
        <v>5.4547357544092865</v>
      </c>
      <c r="CH15" s="9"/>
      <c r="CI15" s="23"/>
      <c r="CJ15" s="24"/>
      <c r="CK15" s="32"/>
      <c r="CL15" s="33"/>
      <c r="CM15" s="33"/>
      <c r="CN15" s="34"/>
      <c r="CO15" s="35"/>
      <c r="CP15" s="35"/>
      <c r="CQ15" s="36"/>
      <c r="CR15" s="46"/>
      <c r="CS15" s="36"/>
      <c r="CT15" s="37"/>
      <c r="CU15" s="37"/>
      <c r="CV15" s="37"/>
      <c r="CX15" s="9"/>
      <c r="CY15" s="23"/>
      <c r="CZ15" s="24"/>
      <c r="DA15" s="32"/>
      <c r="DB15" s="33"/>
      <c r="DC15" s="33"/>
      <c r="DD15" s="34"/>
      <c r="DE15" s="35"/>
      <c r="DF15" s="35"/>
      <c r="DG15" s="36"/>
      <c r="DH15" s="46"/>
      <c r="DI15" s="36"/>
      <c r="DJ15" s="37"/>
      <c r="DK15" s="37"/>
      <c r="DL15" s="37"/>
    </row>
    <row r="16" spans="1:116" x14ac:dyDescent="0.25">
      <c r="A16" s="2">
        <v>3</v>
      </c>
      <c r="B16" s="3">
        <v>0.95</v>
      </c>
      <c r="C16" s="61">
        <f t="shared" si="10"/>
        <v>541.34320645226614</v>
      </c>
      <c r="D16" s="58">
        <f t="shared" si="11"/>
        <v>3.6610681260615209E-2</v>
      </c>
      <c r="E16" s="58">
        <f t="shared" si="8"/>
        <v>0.77561804113983768</v>
      </c>
      <c r="F16" s="58">
        <f t="shared" si="8"/>
        <v>0.18777127759954709</v>
      </c>
      <c r="G16" s="68">
        <f t="shared" si="13"/>
        <v>6.1659386141964418</v>
      </c>
      <c r="H16" s="68">
        <f t="shared" si="13"/>
        <v>8.6485436078154319</v>
      </c>
      <c r="J16" s="2">
        <v>3</v>
      </c>
      <c r="K16" s="3">
        <v>0.95</v>
      </c>
      <c r="L16" s="61">
        <f>AS25</f>
        <v>435.91151802590622</v>
      </c>
      <c r="M16" s="58">
        <f>AU25</f>
        <v>4.6046423853557276E-2</v>
      </c>
      <c r="N16" s="58">
        <f t="shared" si="9"/>
        <v>0.77561804113983768</v>
      </c>
      <c r="O16" s="58">
        <f t="shared" si="9"/>
        <v>0.17833553500660501</v>
      </c>
      <c r="P16" s="68">
        <f t="shared" si="14"/>
        <v>6.9848181891595607</v>
      </c>
      <c r="Q16" s="68">
        <f t="shared" si="14"/>
        <v>9.6091158985486498</v>
      </c>
      <c r="R16" s="64">
        <f t="shared" si="7"/>
        <v>-0.19475941910736169</v>
      </c>
      <c r="S16" s="64">
        <f>(M16-D16)/D16</f>
        <v>0.25773195876288668</v>
      </c>
      <c r="T16" s="64">
        <f t="shared" si="12"/>
        <v>0.13280696195672992</v>
      </c>
      <c r="U16" s="64">
        <f t="shared" si="12"/>
        <v>0.11106752006952676</v>
      </c>
      <c r="V16" s="47" t="s">
        <v>48</v>
      </c>
      <c r="W16" s="5"/>
      <c r="X16" s="5"/>
      <c r="Y16" s="5"/>
      <c r="Z16" s="5" t="s">
        <v>32</v>
      </c>
      <c r="AA16" s="5"/>
      <c r="AB16" s="5"/>
      <c r="AC16" s="5"/>
      <c r="AD16" s="5"/>
      <c r="AE16" s="5"/>
      <c r="AF16" s="5"/>
      <c r="AG16" s="5"/>
      <c r="AH16" s="5"/>
      <c r="AI16" s="5"/>
      <c r="AJ16" s="5"/>
      <c r="AL16" s="47" t="s">
        <v>48</v>
      </c>
      <c r="AM16" s="5"/>
      <c r="AN16" s="5"/>
      <c r="AO16" s="5"/>
      <c r="AP16" s="5" t="s">
        <v>32</v>
      </c>
      <c r="AQ16" s="5"/>
      <c r="AR16" s="5"/>
      <c r="AS16" s="5"/>
      <c r="AT16" s="5"/>
      <c r="AU16" s="5"/>
      <c r="AV16" s="5"/>
      <c r="AW16" s="5"/>
      <c r="AX16" s="5"/>
      <c r="AY16" s="5"/>
      <c r="AZ16" s="5"/>
      <c r="BB16" s="47" t="s">
        <v>48</v>
      </c>
      <c r="BC16" s="5"/>
      <c r="BD16" s="5"/>
      <c r="BE16" s="5"/>
      <c r="BF16" s="5" t="s">
        <v>32</v>
      </c>
      <c r="BG16" s="5"/>
      <c r="BH16" s="5"/>
      <c r="BI16" s="5"/>
      <c r="BJ16" s="5"/>
      <c r="BK16" s="5"/>
      <c r="BL16" s="5"/>
      <c r="BM16" s="5"/>
      <c r="BN16" s="5"/>
      <c r="BO16" s="5"/>
      <c r="BP16" s="5"/>
      <c r="BR16" s="47" t="s">
        <v>48</v>
      </c>
      <c r="BS16" s="5"/>
      <c r="BT16" s="5"/>
      <c r="BU16" s="5"/>
      <c r="BV16" s="5" t="s">
        <v>32</v>
      </c>
      <c r="BW16" s="5"/>
      <c r="BX16" s="5"/>
      <c r="BY16" s="5"/>
      <c r="BZ16" s="5"/>
      <c r="CA16" s="5"/>
      <c r="CB16" s="5"/>
      <c r="CC16" s="5"/>
      <c r="CD16" s="5"/>
      <c r="CE16" s="5"/>
      <c r="CF16" s="5"/>
      <c r="CH16" s="47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X16" s="47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</row>
    <row r="17" spans="1:116" x14ac:dyDescent="0.25">
      <c r="A17" s="2">
        <v>4</v>
      </c>
      <c r="B17" s="3">
        <v>0.98</v>
      </c>
      <c r="C17" s="61">
        <f t="shared" si="10"/>
        <v>430.39647879883694</v>
      </c>
      <c r="D17" s="58">
        <f t="shared" si="11"/>
        <v>9.2092847707114553E-2</v>
      </c>
      <c r="E17" s="58">
        <f t="shared" si="8"/>
        <v>0.57086242687299493</v>
      </c>
      <c r="F17" s="58">
        <f t="shared" si="8"/>
        <v>0.33704472541989056</v>
      </c>
      <c r="G17" s="68">
        <f t="shared" si="13"/>
        <v>6.3041945525534926</v>
      </c>
      <c r="H17" s="68">
        <f t="shared" si="13"/>
        <v>10.091764818271201</v>
      </c>
      <c r="J17" s="2">
        <v>4</v>
      </c>
      <c r="K17" s="3">
        <v>0.98</v>
      </c>
      <c r="L17" s="61">
        <f>AS26</f>
        <v>345.57057420000791</v>
      </c>
      <c r="M17" s="58">
        <f>AU26</f>
        <v>0.11511605963389318</v>
      </c>
      <c r="N17" s="58">
        <f t="shared" si="9"/>
        <v>0.57086242687299493</v>
      </c>
      <c r="O17" s="58">
        <f t="shared" si="9"/>
        <v>0.31402151349311191</v>
      </c>
      <c r="P17" s="68">
        <f t="shared" si="14"/>
        <v>7.1178369981385874</v>
      </c>
      <c r="Q17" s="68">
        <f t="shared" si="14"/>
        <v>11.476468128941017</v>
      </c>
      <c r="R17" s="64">
        <f t="shared" si="7"/>
        <v>-0.19708782199046712</v>
      </c>
      <c r="S17" s="64">
        <f>(M17-D17)/D17</f>
        <v>0.24999999999999989</v>
      </c>
      <c r="T17" s="64">
        <f t="shared" si="12"/>
        <v>0.12906366369285538</v>
      </c>
      <c r="U17" s="64">
        <f t="shared" si="12"/>
        <v>0.13721121484745677</v>
      </c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</row>
    <row r="18" spans="1:116" x14ac:dyDescent="0.25">
      <c r="A18" s="134" t="s">
        <v>66</v>
      </c>
      <c r="B18" s="134"/>
      <c r="C18" s="134"/>
      <c r="D18" s="134"/>
      <c r="E18" s="134"/>
      <c r="F18" s="134"/>
      <c r="G18" s="134"/>
      <c r="H18" s="134"/>
      <c r="J18" s="134" t="s">
        <v>66</v>
      </c>
      <c r="K18" s="134"/>
      <c r="L18" s="134"/>
      <c r="M18" s="134"/>
      <c r="N18" s="134"/>
      <c r="O18" s="134"/>
      <c r="P18" s="134"/>
      <c r="Q18" s="134"/>
      <c r="R18" s="64"/>
      <c r="S18" s="64"/>
      <c r="T18" s="64"/>
      <c r="U18" s="64"/>
      <c r="V18" s="4" t="s">
        <v>33</v>
      </c>
      <c r="W18" s="5"/>
      <c r="X18" s="5"/>
      <c r="Y18" s="5"/>
      <c r="Z18" s="5"/>
      <c r="AA18" s="5"/>
      <c r="AB18" s="5"/>
      <c r="AC18" s="5"/>
      <c r="AD18" s="5"/>
      <c r="AE18" s="6" t="s">
        <v>6</v>
      </c>
      <c r="AF18" s="5"/>
      <c r="AG18" s="5"/>
      <c r="AH18" s="5"/>
      <c r="AI18" s="48"/>
      <c r="AJ18" s="5"/>
      <c r="AL18" s="4" t="s">
        <v>33</v>
      </c>
      <c r="AM18" s="5"/>
      <c r="AN18" s="5"/>
      <c r="AO18" s="5"/>
      <c r="AP18" s="5"/>
      <c r="AQ18" s="5"/>
      <c r="AR18" s="5"/>
      <c r="AS18" s="5"/>
      <c r="AT18" s="5"/>
      <c r="AU18" s="6" t="s">
        <v>6</v>
      </c>
      <c r="AV18" s="5"/>
      <c r="AW18" s="5"/>
      <c r="AX18" s="5"/>
      <c r="AY18" s="48"/>
      <c r="AZ18" s="5"/>
      <c r="BB18" s="4" t="s">
        <v>33</v>
      </c>
      <c r="BC18" s="5"/>
      <c r="BD18" s="5"/>
      <c r="BE18" s="5"/>
      <c r="BF18" s="5"/>
      <c r="BG18" s="5"/>
      <c r="BH18" s="5"/>
      <c r="BI18" s="5"/>
      <c r="BJ18" s="5"/>
      <c r="BK18" s="6" t="s">
        <v>6</v>
      </c>
      <c r="BL18" s="5"/>
      <c r="BM18" s="5"/>
      <c r="BN18" s="5"/>
      <c r="BO18" s="48"/>
      <c r="BP18" s="5"/>
      <c r="BR18" s="4" t="s">
        <v>33</v>
      </c>
      <c r="BS18" s="5"/>
      <c r="BT18" s="5"/>
      <c r="BU18" s="5"/>
      <c r="BV18" s="5"/>
      <c r="BW18" s="5"/>
      <c r="BX18" s="5"/>
      <c r="BY18" s="5"/>
      <c r="BZ18" s="5"/>
      <c r="CA18" s="6" t="s">
        <v>6</v>
      </c>
      <c r="CB18" s="5"/>
      <c r="CC18" s="5"/>
      <c r="CD18" s="5"/>
      <c r="CE18" s="48"/>
      <c r="CF18" s="5"/>
      <c r="CH18" s="4"/>
      <c r="CI18" s="5"/>
      <c r="CJ18" s="5"/>
      <c r="CK18" s="5"/>
      <c r="CL18" s="5"/>
      <c r="CM18" s="5"/>
      <c r="CN18" s="5"/>
      <c r="CO18" s="5"/>
      <c r="CP18" s="5"/>
      <c r="CQ18" s="6"/>
      <c r="CR18" s="5"/>
      <c r="CS18" s="5"/>
      <c r="CT18" s="5"/>
      <c r="CU18" s="48"/>
      <c r="CV18" s="5"/>
      <c r="CX18" s="4"/>
      <c r="CY18" s="5"/>
      <c r="CZ18" s="5"/>
      <c r="DA18" s="5"/>
      <c r="DB18" s="5"/>
      <c r="DC18" s="5"/>
      <c r="DD18" s="5"/>
      <c r="DE18" s="5"/>
      <c r="DF18" s="5"/>
      <c r="DG18" s="6"/>
      <c r="DH18" s="5"/>
      <c r="DI18" s="5"/>
      <c r="DJ18" s="5"/>
      <c r="DK18" s="48"/>
      <c r="DL18" s="5"/>
    </row>
    <row r="19" spans="1:116" x14ac:dyDescent="0.25">
      <c r="A19" s="2">
        <v>0</v>
      </c>
      <c r="B19" s="3">
        <v>0.8</v>
      </c>
      <c r="C19" s="61" t="str">
        <f>AC37</f>
        <v>NA</v>
      </c>
      <c r="D19" s="58" t="str">
        <f>AE37</f>
        <v>NA</v>
      </c>
      <c r="E19" s="58">
        <f t="shared" ref="E19:F23" si="15">AF37</f>
        <v>1</v>
      </c>
      <c r="F19" s="58" t="str">
        <f t="shared" si="15"/>
        <v>NA</v>
      </c>
      <c r="G19" s="68" t="s">
        <v>30</v>
      </c>
      <c r="H19" s="68" t="s">
        <v>30</v>
      </c>
      <c r="J19" s="2">
        <v>0</v>
      </c>
      <c r="K19" s="3">
        <v>0.8</v>
      </c>
      <c r="L19" s="61" t="str">
        <f>AS37</f>
        <v>NA</v>
      </c>
      <c r="M19" s="58" t="str">
        <f>AU37</f>
        <v>NA</v>
      </c>
      <c r="N19" s="58">
        <f t="shared" ref="N19:O23" si="16">AV37</f>
        <v>1</v>
      </c>
      <c r="O19" s="58" t="str">
        <f t="shared" si="16"/>
        <v>NA</v>
      </c>
      <c r="P19" s="68" t="s">
        <v>30</v>
      </c>
      <c r="Q19" s="68" t="s">
        <v>30</v>
      </c>
      <c r="R19" s="64"/>
      <c r="S19" s="64"/>
      <c r="T19" s="64"/>
      <c r="U19" s="64"/>
      <c r="V19" s="8"/>
      <c r="W19" s="9"/>
      <c r="X19" s="9"/>
      <c r="Y19" s="10" t="s">
        <v>7</v>
      </c>
      <c r="Z19" s="10"/>
      <c r="AA19" s="10"/>
      <c r="AB19" s="10"/>
      <c r="AC19" s="10"/>
      <c r="AD19" s="10"/>
      <c r="AE19" s="10"/>
      <c r="AF19" s="10"/>
      <c r="AG19" s="11"/>
      <c r="AH19" s="12"/>
      <c r="AI19" s="12" t="s">
        <v>8</v>
      </c>
      <c r="AJ19" s="12"/>
      <c r="AL19" s="8"/>
      <c r="AM19" s="9"/>
      <c r="AN19" s="9"/>
      <c r="AO19" s="10" t="s">
        <v>7</v>
      </c>
      <c r="AP19" s="10"/>
      <c r="AQ19" s="10"/>
      <c r="AR19" s="10"/>
      <c r="AS19" s="10"/>
      <c r="AT19" s="10"/>
      <c r="AU19" s="10"/>
      <c r="AV19" s="10"/>
      <c r="AW19" s="11"/>
      <c r="AX19" s="12"/>
      <c r="AY19" s="12" t="s">
        <v>8</v>
      </c>
      <c r="AZ19" s="12"/>
      <c r="BB19" s="8"/>
      <c r="BC19" s="9"/>
      <c r="BD19" s="9"/>
      <c r="BE19" s="10" t="s">
        <v>7</v>
      </c>
      <c r="BF19" s="10"/>
      <c r="BG19" s="10"/>
      <c r="BH19" s="10"/>
      <c r="BI19" s="10"/>
      <c r="BJ19" s="10"/>
      <c r="BK19" s="10"/>
      <c r="BL19" s="10"/>
      <c r="BM19" s="11"/>
      <c r="BN19" s="12"/>
      <c r="BO19" s="12" t="s">
        <v>8</v>
      </c>
      <c r="BP19" s="12"/>
      <c r="BR19" s="8"/>
      <c r="BS19" s="9"/>
      <c r="BT19" s="9"/>
      <c r="BU19" s="10" t="s">
        <v>7</v>
      </c>
      <c r="BV19" s="10"/>
      <c r="BW19" s="10"/>
      <c r="BX19" s="10"/>
      <c r="BY19" s="10"/>
      <c r="BZ19" s="10"/>
      <c r="CA19" s="10"/>
      <c r="CB19" s="10"/>
      <c r="CC19" s="11"/>
      <c r="CD19" s="12"/>
      <c r="CE19" s="12" t="s">
        <v>8</v>
      </c>
      <c r="CF19" s="12"/>
      <c r="CH19" s="8"/>
      <c r="CI19" s="9"/>
      <c r="CJ19" s="9"/>
      <c r="CK19" s="10"/>
      <c r="CL19" s="10"/>
      <c r="CM19" s="10"/>
      <c r="CN19" s="10"/>
      <c r="CO19" s="10"/>
      <c r="CP19" s="10"/>
      <c r="CQ19" s="10"/>
      <c r="CR19" s="10"/>
      <c r="CS19" s="11"/>
      <c r="CT19" s="12"/>
      <c r="CU19" s="12"/>
      <c r="CV19" s="12"/>
      <c r="CX19" s="8"/>
      <c r="CY19" s="9"/>
      <c r="CZ19" s="9"/>
      <c r="DA19" s="10"/>
      <c r="DB19" s="10"/>
      <c r="DC19" s="10"/>
      <c r="DD19" s="10"/>
      <c r="DE19" s="10"/>
      <c r="DF19" s="10"/>
      <c r="DG19" s="10"/>
      <c r="DH19" s="10"/>
      <c r="DI19" s="11"/>
      <c r="DJ19" s="12"/>
      <c r="DK19" s="12"/>
      <c r="DL19" s="12"/>
    </row>
    <row r="20" spans="1:116" x14ac:dyDescent="0.25">
      <c r="A20" s="2">
        <v>1</v>
      </c>
      <c r="B20" s="3">
        <v>0.9</v>
      </c>
      <c r="C20" s="61">
        <f t="shared" ref="C20:C23" si="17">AC38</f>
        <v>700.66135223548451</v>
      </c>
      <c r="D20" s="58">
        <f t="shared" ref="D20:D23" si="18">AE38</f>
        <v>9.3597106998510957E-3</v>
      </c>
      <c r="E20" s="58">
        <f t="shared" si="15"/>
        <v>0.96936821952776009</v>
      </c>
      <c r="F20" s="58">
        <f t="shared" si="15"/>
        <v>2.1272069772388852E-2</v>
      </c>
      <c r="G20" s="68">
        <f>AH38</f>
        <v>5.6329278807142984</v>
      </c>
      <c r="H20" s="68">
        <f>AI38</f>
        <v>10.098965725114038</v>
      </c>
      <c r="J20" s="2">
        <v>1</v>
      </c>
      <c r="K20" s="3">
        <v>0.9</v>
      </c>
      <c r="L20" s="61">
        <f>AS38</f>
        <v>808.2362096679185</v>
      </c>
      <c r="M20" s="58">
        <f>AU38</f>
        <v>8.9342693044033184E-3</v>
      </c>
      <c r="N20" s="58">
        <f t="shared" si="16"/>
        <v>0.96936821952776009</v>
      </c>
      <c r="O20" s="58">
        <f t="shared" si="16"/>
        <v>2.1697511167836629E-2</v>
      </c>
      <c r="P20" s="68">
        <f>AX38</f>
        <v>5.4901140516618376</v>
      </c>
      <c r="Q20" s="68">
        <f>AY38</f>
        <v>8.6161711792870115</v>
      </c>
      <c r="R20" s="64">
        <f t="shared" si="7"/>
        <v>0.15353331119122332</v>
      </c>
      <c r="S20" s="64">
        <f>(M20-D20)/D20</f>
        <v>-4.5454545454545477E-2</v>
      </c>
      <c r="T20" s="64">
        <f t="shared" ref="T20:U23" si="19">(P20-G20)/G20</f>
        <v>-2.5353392068344905E-2</v>
      </c>
      <c r="U20" s="64">
        <f t="shared" si="19"/>
        <v>-0.14682637669911319</v>
      </c>
      <c r="V20" s="8"/>
      <c r="W20" s="13"/>
      <c r="X20" s="14"/>
      <c r="Y20" s="9" t="s">
        <v>9</v>
      </c>
      <c r="Z20" s="15" t="s">
        <v>10</v>
      </c>
      <c r="AA20" s="15" t="s">
        <v>11</v>
      </c>
      <c r="AB20" s="9"/>
      <c r="AC20" s="15" t="s">
        <v>12</v>
      </c>
      <c r="AD20" s="15" t="s">
        <v>13</v>
      </c>
      <c r="AE20" s="16" t="s">
        <v>14</v>
      </c>
      <c r="AF20" s="17" t="s">
        <v>15</v>
      </c>
      <c r="AG20" s="16" t="s">
        <v>14</v>
      </c>
      <c r="AH20" s="9" t="s">
        <v>16</v>
      </c>
      <c r="AI20" s="13"/>
      <c r="AJ20" s="13"/>
      <c r="AL20" s="8"/>
      <c r="AM20" s="13"/>
      <c r="AN20" s="14"/>
      <c r="AO20" s="9" t="s">
        <v>9</v>
      </c>
      <c r="AP20" s="15" t="s">
        <v>10</v>
      </c>
      <c r="AQ20" s="15" t="s">
        <v>11</v>
      </c>
      <c r="AR20" s="9"/>
      <c r="AS20" s="15" t="s">
        <v>12</v>
      </c>
      <c r="AT20" s="15" t="s">
        <v>13</v>
      </c>
      <c r="AU20" s="16" t="s">
        <v>14</v>
      </c>
      <c r="AV20" s="17" t="s">
        <v>15</v>
      </c>
      <c r="AW20" s="16" t="s">
        <v>14</v>
      </c>
      <c r="AX20" s="9" t="s">
        <v>16</v>
      </c>
      <c r="AY20" s="13"/>
      <c r="AZ20" s="13"/>
      <c r="BB20" s="8"/>
      <c r="BC20" s="13"/>
      <c r="BD20" s="14"/>
      <c r="BE20" s="9" t="s">
        <v>9</v>
      </c>
      <c r="BF20" s="15" t="s">
        <v>10</v>
      </c>
      <c r="BG20" s="15" t="s">
        <v>11</v>
      </c>
      <c r="BH20" s="9"/>
      <c r="BI20" s="15" t="s">
        <v>12</v>
      </c>
      <c r="BJ20" s="15" t="s">
        <v>13</v>
      </c>
      <c r="BK20" s="16" t="s">
        <v>14</v>
      </c>
      <c r="BL20" s="17" t="s">
        <v>15</v>
      </c>
      <c r="BM20" s="16" t="s">
        <v>14</v>
      </c>
      <c r="BN20" s="9" t="s">
        <v>16</v>
      </c>
      <c r="BO20" s="13"/>
      <c r="BP20" s="13"/>
      <c r="BR20" s="8"/>
      <c r="BS20" s="13"/>
      <c r="BT20" s="14"/>
      <c r="BU20" s="9" t="s">
        <v>9</v>
      </c>
      <c r="BV20" s="15" t="s">
        <v>10</v>
      </c>
      <c r="BW20" s="15" t="s">
        <v>11</v>
      </c>
      <c r="BX20" s="9"/>
      <c r="BY20" s="15" t="s">
        <v>12</v>
      </c>
      <c r="BZ20" s="15" t="s">
        <v>13</v>
      </c>
      <c r="CA20" s="16" t="s">
        <v>14</v>
      </c>
      <c r="CB20" s="17" t="s">
        <v>15</v>
      </c>
      <c r="CC20" s="16" t="s">
        <v>14</v>
      </c>
      <c r="CD20" s="9" t="s">
        <v>16</v>
      </c>
      <c r="CE20" s="13"/>
      <c r="CF20" s="13"/>
      <c r="CH20" s="8"/>
      <c r="CI20" s="13"/>
      <c r="CJ20" s="14"/>
      <c r="CK20" s="9"/>
      <c r="CL20" s="15"/>
      <c r="CM20" s="15"/>
      <c r="CN20" s="9"/>
      <c r="CO20" s="15"/>
      <c r="CP20" s="15"/>
      <c r="CQ20" s="16"/>
      <c r="CR20" s="17"/>
      <c r="CS20" s="16"/>
      <c r="CT20" s="9"/>
      <c r="CU20" s="13"/>
      <c r="CV20" s="13"/>
      <c r="CX20" s="8"/>
      <c r="CY20" s="13"/>
      <c r="CZ20" s="14"/>
      <c r="DA20" s="9"/>
      <c r="DB20" s="15"/>
      <c r="DC20" s="15"/>
      <c r="DD20" s="9"/>
      <c r="DE20" s="15"/>
      <c r="DF20" s="15"/>
      <c r="DG20" s="16"/>
      <c r="DH20" s="17"/>
      <c r="DI20" s="16"/>
      <c r="DJ20" s="9"/>
      <c r="DK20" s="13"/>
      <c r="DL20" s="13"/>
    </row>
    <row r="21" spans="1:116" x14ac:dyDescent="0.25">
      <c r="A21" s="2">
        <v>2</v>
      </c>
      <c r="B21" s="3">
        <v>0.92</v>
      </c>
      <c r="C21" s="61">
        <f t="shared" si="17"/>
        <v>541.69942192741689</v>
      </c>
      <c r="D21" s="58">
        <f t="shared" si="18"/>
        <v>9.3597106998510957E-3</v>
      </c>
      <c r="E21" s="58">
        <f t="shared" si="15"/>
        <v>0.95426504998936401</v>
      </c>
      <c r="F21" s="58">
        <f t="shared" si="15"/>
        <v>3.6375239310784936E-2</v>
      </c>
      <c r="G21" s="68">
        <f t="shared" ref="G21:H23" si="20">AH39</f>
        <v>5.5304966872503512</v>
      </c>
      <c r="H21" s="68">
        <f t="shared" si="20"/>
        <v>8.1620979854092326</v>
      </c>
      <c r="J21" s="2">
        <v>2</v>
      </c>
      <c r="K21" s="3">
        <v>0.92</v>
      </c>
      <c r="L21" s="61">
        <f>AS39</f>
        <v>622.6323473432526</v>
      </c>
      <c r="M21" s="58">
        <f>AU39</f>
        <v>9.1469900021272071E-3</v>
      </c>
      <c r="N21" s="58">
        <f t="shared" si="16"/>
        <v>0.95426504998936401</v>
      </c>
      <c r="O21" s="58">
        <f t="shared" si="16"/>
        <v>3.6587960008508828E-2</v>
      </c>
      <c r="P21" s="68">
        <f t="shared" ref="P21:Q23" si="21">AX39</f>
        <v>5.4171982437142976</v>
      </c>
      <c r="Q21" s="68">
        <f t="shared" si="21"/>
        <v>7.2133728885186175</v>
      </c>
      <c r="R21" s="64">
        <f t="shared" si="7"/>
        <v>0.14940559679364035</v>
      </c>
      <c r="S21" s="64">
        <f>(M21-D21)/D21</f>
        <v>-2.2727272727272738E-2</v>
      </c>
      <c r="T21" s="64">
        <f t="shared" si="19"/>
        <v>-2.0486124473638047E-2</v>
      </c>
      <c r="U21" s="64">
        <f t="shared" si="19"/>
        <v>-0.11623544566440877</v>
      </c>
      <c r="V21" s="18"/>
      <c r="W21" s="19" t="s">
        <v>17</v>
      </c>
      <c r="X21" s="20" t="s">
        <v>18</v>
      </c>
      <c r="Y21" s="19" t="s">
        <v>19</v>
      </c>
      <c r="Z21" s="21" t="s">
        <v>20</v>
      </c>
      <c r="AA21" s="21" t="s">
        <v>21</v>
      </c>
      <c r="AB21" s="19" t="s">
        <v>12</v>
      </c>
      <c r="AC21" s="21" t="s">
        <v>22</v>
      </c>
      <c r="AD21" s="21" t="s">
        <v>22</v>
      </c>
      <c r="AE21" s="22" t="s">
        <v>23</v>
      </c>
      <c r="AF21" s="22" t="s">
        <v>24</v>
      </c>
      <c r="AG21" s="22" t="s">
        <v>25</v>
      </c>
      <c r="AH21" s="19" t="s">
        <v>26</v>
      </c>
      <c r="AI21" s="19" t="s">
        <v>27</v>
      </c>
      <c r="AJ21" s="19" t="s">
        <v>28</v>
      </c>
      <c r="AL21" s="18"/>
      <c r="AM21" s="19" t="s">
        <v>17</v>
      </c>
      <c r="AN21" s="20" t="s">
        <v>18</v>
      </c>
      <c r="AO21" s="19" t="s">
        <v>19</v>
      </c>
      <c r="AP21" s="21" t="s">
        <v>20</v>
      </c>
      <c r="AQ21" s="21" t="s">
        <v>21</v>
      </c>
      <c r="AR21" s="19" t="s">
        <v>12</v>
      </c>
      <c r="AS21" s="21" t="s">
        <v>22</v>
      </c>
      <c r="AT21" s="21" t="s">
        <v>22</v>
      </c>
      <c r="AU21" s="22" t="s">
        <v>23</v>
      </c>
      <c r="AV21" s="22" t="s">
        <v>24</v>
      </c>
      <c r="AW21" s="22" t="s">
        <v>25</v>
      </c>
      <c r="AX21" s="19" t="s">
        <v>26</v>
      </c>
      <c r="AY21" s="19" t="s">
        <v>27</v>
      </c>
      <c r="AZ21" s="19" t="s">
        <v>28</v>
      </c>
      <c r="BB21" s="18"/>
      <c r="BC21" s="19" t="s">
        <v>17</v>
      </c>
      <c r="BD21" s="20" t="s">
        <v>18</v>
      </c>
      <c r="BE21" s="19" t="s">
        <v>19</v>
      </c>
      <c r="BF21" s="21" t="s">
        <v>20</v>
      </c>
      <c r="BG21" s="21" t="s">
        <v>21</v>
      </c>
      <c r="BH21" s="19" t="s">
        <v>12</v>
      </c>
      <c r="BI21" s="21" t="s">
        <v>22</v>
      </c>
      <c r="BJ21" s="21" t="s">
        <v>22</v>
      </c>
      <c r="BK21" s="22" t="s">
        <v>23</v>
      </c>
      <c r="BL21" s="22" t="s">
        <v>24</v>
      </c>
      <c r="BM21" s="22" t="s">
        <v>25</v>
      </c>
      <c r="BN21" s="19" t="s">
        <v>26</v>
      </c>
      <c r="BO21" s="19" t="s">
        <v>27</v>
      </c>
      <c r="BP21" s="19" t="s">
        <v>28</v>
      </c>
      <c r="BR21" s="18"/>
      <c r="BS21" s="19" t="s">
        <v>17</v>
      </c>
      <c r="BT21" s="20" t="s">
        <v>18</v>
      </c>
      <c r="BU21" s="19" t="s">
        <v>19</v>
      </c>
      <c r="BV21" s="21" t="s">
        <v>20</v>
      </c>
      <c r="BW21" s="21" t="s">
        <v>21</v>
      </c>
      <c r="BX21" s="19" t="s">
        <v>12</v>
      </c>
      <c r="BY21" s="21" t="s">
        <v>22</v>
      </c>
      <c r="BZ21" s="21" t="s">
        <v>22</v>
      </c>
      <c r="CA21" s="22" t="s">
        <v>23</v>
      </c>
      <c r="CB21" s="22" t="s">
        <v>24</v>
      </c>
      <c r="CC21" s="22" t="s">
        <v>25</v>
      </c>
      <c r="CD21" s="19" t="s">
        <v>26</v>
      </c>
      <c r="CE21" s="19" t="s">
        <v>27</v>
      </c>
      <c r="CF21" s="19" t="s">
        <v>28</v>
      </c>
      <c r="CH21" s="18"/>
      <c r="CI21" s="19"/>
      <c r="CJ21" s="20"/>
      <c r="CK21" s="19"/>
      <c r="CL21" s="21"/>
      <c r="CM21" s="21"/>
      <c r="CN21" s="19"/>
      <c r="CO21" s="21"/>
      <c r="CP21" s="21"/>
      <c r="CQ21" s="22"/>
      <c r="CR21" s="22"/>
      <c r="CS21" s="22"/>
      <c r="CT21" s="19"/>
      <c r="CU21" s="19"/>
      <c r="CV21" s="19"/>
      <c r="CX21" s="18"/>
      <c r="CY21" s="19"/>
      <c r="CZ21" s="20"/>
      <c r="DA21" s="19"/>
      <c r="DB21" s="21"/>
      <c r="DC21" s="21"/>
      <c r="DD21" s="19"/>
      <c r="DE21" s="21"/>
      <c r="DF21" s="21"/>
      <c r="DG21" s="22"/>
      <c r="DH21" s="22"/>
      <c r="DI21" s="22"/>
      <c r="DJ21" s="19"/>
      <c r="DK21" s="19"/>
      <c r="DL21" s="19"/>
    </row>
    <row r="22" spans="1:116" x14ac:dyDescent="0.25">
      <c r="A22" s="2">
        <v>3</v>
      </c>
      <c r="B22" s="3">
        <v>0.95</v>
      </c>
      <c r="C22" s="61">
        <f t="shared" si="17"/>
        <v>377.61265415564225</v>
      </c>
      <c r="D22" s="58">
        <f t="shared" si="18"/>
        <v>2.1697511167836629E-2</v>
      </c>
      <c r="E22" s="58">
        <f t="shared" si="15"/>
        <v>0.90151031695383965</v>
      </c>
      <c r="F22" s="58">
        <f t="shared" si="15"/>
        <v>7.6792171878323767E-2</v>
      </c>
      <c r="G22" s="68">
        <f t="shared" si="20"/>
        <v>5.9854078151381875</v>
      </c>
      <c r="H22" s="68">
        <f t="shared" si="20"/>
        <v>9.5480110800594495</v>
      </c>
      <c r="J22" s="2">
        <v>3</v>
      </c>
      <c r="K22" s="3">
        <v>0.95</v>
      </c>
      <c r="L22" s="61">
        <f>AS40</f>
        <v>404.32821136113449</v>
      </c>
      <c r="M22" s="58">
        <f>AU40</f>
        <v>2.2335673261008295E-2</v>
      </c>
      <c r="N22" s="58">
        <f t="shared" si="16"/>
        <v>0.90151031695383965</v>
      </c>
      <c r="O22" s="58">
        <f t="shared" si="16"/>
        <v>7.6154009785152091E-2</v>
      </c>
      <c r="P22" s="68">
        <f t="shared" si="21"/>
        <v>5.889585516181751</v>
      </c>
      <c r="Q22" s="68">
        <f t="shared" si="21"/>
        <v>9.2912205567743751</v>
      </c>
      <c r="R22" s="64">
        <f t="shared" si="7"/>
        <v>7.0748575058294474E-2</v>
      </c>
      <c r="S22" s="64">
        <f>(M22-D22)/D22</f>
        <v>2.9411764705882373E-2</v>
      </c>
      <c r="T22" s="64">
        <f t="shared" si="19"/>
        <v>-1.6009318314799622E-2</v>
      </c>
      <c r="U22" s="64">
        <f t="shared" si="19"/>
        <v>-2.6894661216027366E-2</v>
      </c>
      <c r="V22" s="9" t="s">
        <v>29</v>
      </c>
      <c r="W22" s="23">
        <v>0</v>
      </c>
      <c r="X22" s="24" t="s">
        <v>39</v>
      </c>
      <c r="Y22" s="25">
        <v>2369.8664448504851</v>
      </c>
      <c r="Z22" s="26">
        <v>869.56070803536147</v>
      </c>
      <c r="AA22" s="26">
        <v>13868.001644055423</v>
      </c>
      <c r="AB22" s="27">
        <v>16237.868088905952</v>
      </c>
      <c r="AC22" s="28" t="s">
        <v>30</v>
      </c>
      <c r="AD22" s="28" t="s">
        <v>30</v>
      </c>
      <c r="AE22" s="29" t="s">
        <v>30</v>
      </c>
      <c r="AF22" s="30">
        <v>1</v>
      </c>
      <c r="AG22" s="29" t="s">
        <v>30</v>
      </c>
      <c r="AH22" s="31"/>
      <c r="AI22" s="31"/>
      <c r="AJ22" s="31"/>
      <c r="AL22" s="9" t="s">
        <v>29</v>
      </c>
      <c r="AM22" s="23">
        <v>0</v>
      </c>
      <c r="AN22" s="24" t="s">
        <v>39</v>
      </c>
      <c r="AO22" s="25">
        <v>2369.8664448504851</v>
      </c>
      <c r="AP22" s="26">
        <v>777.63278968269412</v>
      </c>
      <c r="AQ22" s="26">
        <v>12211.981582987069</v>
      </c>
      <c r="AR22" s="27">
        <v>14581.848027837541</v>
      </c>
      <c r="AS22" s="28" t="s">
        <v>30</v>
      </c>
      <c r="AT22" s="28" t="s">
        <v>30</v>
      </c>
      <c r="AU22" s="29" t="s">
        <v>30</v>
      </c>
      <c r="AV22" s="30">
        <v>1</v>
      </c>
      <c r="AW22" s="29" t="s">
        <v>30</v>
      </c>
      <c r="AX22" s="31"/>
      <c r="AY22" s="31"/>
      <c r="AZ22" s="31"/>
      <c r="BB22" s="9" t="s">
        <v>29</v>
      </c>
      <c r="BC22" s="23">
        <v>0</v>
      </c>
      <c r="BD22" s="24" t="s">
        <v>39</v>
      </c>
      <c r="BE22" s="25" t="e">
        <v>#VALUE!</v>
      </c>
      <c r="BF22" s="26" t="s">
        <v>61</v>
      </c>
      <c r="BG22" s="26" t="s">
        <v>61</v>
      </c>
      <c r="BH22" s="27" t="s">
        <v>61</v>
      </c>
      <c r="BI22" s="28" t="s">
        <v>30</v>
      </c>
      <c r="BJ22" s="28" t="s">
        <v>30</v>
      </c>
      <c r="BK22" s="29" t="s">
        <v>30</v>
      </c>
      <c r="BL22" s="30">
        <v>1</v>
      </c>
      <c r="BM22" s="29" t="s">
        <v>30</v>
      </c>
      <c r="BN22" s="31"/>
      <c r="BO22" s="31"/>
      <c r="BP22" s="31"/>
      <c r="BR22" s="9" t="s">
        <v>29</v>
      </c>
      <c r="BS22" s="23">
        <v>0</v>
      </c>
      <c r="BT22" s="24" t="s">
        <v>39</v>
      </c>
      <c r="BU22" s="25" t="e">
        <v>#VALUE!</v>
      </c>
      <c r="BV22" s="26" t="s">
        <v>61</v>
      </c>
      <c r="BW22" s="26" t="s">
        <v>61</v>
      </c>
      <c r="BX22" s="27" t="s">
        <v>61</v>
      </c>
      <c r="BY22" s="28" t="s">
        <v>30</v>
      </c>
      <c r="BZ22" s="28" t="s">
        <v>30</v>
      </c>
      <c r="CA22" s="29" t="s">
        <v>30</v>
      </c>
      <c r="CB22" s="30">
        <v>1</v>
      </c>
      <c r="CC22" s="29" t="s">
        <v>30</v>
      </c>
      <c r="CD22" s="31"/>
      <c r="CE22" s="31"/>
      <c r="CF22" s="31"/>
      <c r="CH22" s="9"/>
      <c r="CI22" s="23"/>
      <c r="CJ22" s="24"/>
      <c r="CK22" s="25"/>
      <c r="CL22" s="26"/>
      <c r="CM22" s="26"/>
      <c r="CN22" s="27"/>
      <c r="CO22" s="28"/>
      <c r="CP22" s="28"/>
      <c r="CQ22" s="29"/>
      <c r="CR22" s="30"/>
      <c r="CS22" s="29"/>
      <c r="CT22" s="31"/>
      <c r="CU22" s="31"/>
      <c r="CV22" s="31"/>
      <c r="CX22" s="9"/>
      <c r="CY22" s="23"/>
      <c r="CZ22" s="24"/>
      <c r="DA22" s="25"/>
      <c r="DB22" s="26"/>
      <c r="DC22" s="26"/>
      <c r="DD22" s="27"/>
      <c r="DE22" s="28"/>
      <c r="DF22" s="28"/>
      <c r="DG22" s="29"/>
      <c r="DH22" s="30"/>
      <c r="DI22" s="29"/>
      <c r="DJ22" s="31"/>
      <c r="DK22" s="31"/>
      <c r="DL22" s="31"/>
    </row>
    <row r="23" spans="1:116" x14ac:dyDescent="0.25">
      <c r="A23" s="2">
        <v>4</v>
      </c>
      <c r="B23" s="3">
        <v>0.98</v>
      </c>
      <c r="C23" s="61">
        <f t="shared" si="17"/>
        <v>396.10067483687277</v>
      </c>
      <c r="D23" s="58">
        <f t="shared" si="18"/>
        <v>3.1269942565411615E-2</v>
      </c>
      <c r="E23" s="58">
        <f t="shared" si="15"/>
        <v>0.88342905764730906</v>
      </c>
      <c r="F23" s="58">
        <f t="shared" si="15"/>
        <v>8.53009997872793E-2</v>
      </c>
      <c r="G23" s="68">
        <f t="shared" si="20"/>
        <v>6.6138823182028581</v>
      </c>
      <c r="H23" s="68">
        <f t="shared" si="20"/>
        <v>11.61825402030914</v>
      </c>
      <c r="J23" s="2">
        <v>4</v>
      </c>
      <c r="K23" s="3">
        <v>0.98</v>
      </c>
      <c r="L23" s="61">
        <f>AS41</f>
        <v>393.54772678913474</v>
      </c>
      <c r="M23" s="58">
        <f>AU41</f>
        <v>3.1908104658583278E-2</v>
      </c>
      <c r="N23" s="58">
        <f t="shared" si="16"/>
        <v>0.88342905764730906</v>
      </c>
      <c r="O23" s="58">
        <f t="shared" si="16"/>
        <v>8.4662837694107637E-2</v>
      </c>
      <c r="P23" s="68">
        <f t="shared" si="21"/>
        <v>6.548736108688745</v>
      </c>
      <c r="Q23" s="68">
        <f t="shared" si="21"/>
        <v>10.879875527402858</v>
      </c>
      <c r="R23" s="64">
        <f t="shared" si="7"/>
        <v>-6.4451999451639796E-3</v>
      </c>
      <c r="S23" s="64">
        <f>(M23-D23)/D23</f>
        <v>2.0408163265306024E-2</v>
      </c>
      <c r="T23" s="64">
        <f t="shared" si="19"/>
        <v>-9.8499196659148896E-3</v>
      </c>
      <c r="U23" s="64">
        <f t="shared" si="19"/>
        <v>-6.355330944009048E-2</v>
      </c>
      <c r="V23" s="9" t="s">
        <v>29</v>
      </c>
      <c r="W23" s="23">
        <v>1</v>
      </c>
      <c r="X23" s="24" t="s">
        <v>40</v>
      </c>
      <c r="Y23" s="32">
        <v>2640.4044465102215</v>
      </c>
      <c r="Z23" s="33">
        <v>830.61122764505399</v>
      </c>
      <c r="AA23" s="33">
        <v>13267.520608266457</v>
      </c>
      <c r="AB23" s="34">
        <v>15907.92505477667</v>
      </c>
      <c r="AC23" s="35">
        <v>813.70533107041683</v>
      </c>
      <c r="AD23" s="35">
        <v>329.94303412928275</v>
      </c>
      <c r="AE23" s="36">
        <v>2.5099075297225892E-2</v>
      </c>
      <c r="AF23" s="36">
        <v>0.92866578599735794</v>
      </c>
      <c r="AG23" s="36">
        <v>4.6235138705416116E-2</v>
      </c>
      <c r="AH23" s="37">
        <v>6.9458693401994491</v>
      </c>
      <c r="AI23" s="37">
        <v>13.58636024482778</v>
      </c>
      <c r="AJ23" s="37">
        <v>7.4177435504870983</v>
      </c>
      <c r="AL23" s="9" t="s">
        <v>29</v>
      </c>
      <c r="AM23" s="23">
        <v>1</v>
      </c>
      <c r="AN23" s="24" t="s">
        <v>40</v>
      </c>
      <c r="AO23" s="32">
        <v>2640.2673530607444</v>
      </c>
      <c r="AP23" s="33">
        <v>743.48162420495237</v>
      </c>
      <c r="AQ23" s="33">
        <v>11683.9562632733</v>
      </c>
      <c r="AR23" s="34">
        <v>14324.223616334066</v>
      </c>
      <c r="AS23" s="35">
        <v>637.40547064673217</v>
      </c>
      <c r="AT23" s="35">
        <v>257.62441150347513</v>
      </c>
      <c r="AU23" s="36">
        <v>2.8873372334402719E-2</v>
      </c>
      <c r="AV23" s="36">
        <v>0.92866578599735794</v>
      </c>
      <c r="AW23" s="36">
        <v>4.2460841668239289E-2</v>
      </c>
      <c r="AX23" s="37">
        <v>7.9177651605036692</v>
      </c>
      <c r="AY23" s="37">
        <v>15.868321587342407</v>
      </c>
      <c r="AZ23" s="37">
        <v>8.5908472947461672</v>
      </c>
      <c r="BB23" s="9" t="s">
        <v>29</v>
      </c>
      <c r="BC23" s="23">
        <v>1</v>
      </c>
      <c r="BD23" s="24" t="s">
        <v>40</v>
      </c>
      <c r="BE23" s="32" t="e">
        <v>#VALUE!</v>
      </c>
      <c r="BF23" s="33" t="s">
        <v>61</v>
      </c>
      <c r="BG23" s="33" t="s">
        <v>61</v>
      </c>
      <c r="BH23" s="34" t="s">
        <v>61</v>
      </c>
      <c r="BI23" s="35" t="s">
        <v>61</v>
      </c>
      <c r="BJ23" s="35" t="e">
        <v>#VALUE!</v>
      </c>
      <c r="BK23" s="36">
        <v>0</v>
      </c>
      <c r="BL23" s="36">
        <v>0</v>
      </c>
      <c r="BM23" s="36">
        <v>0</v>
      </c>
      <c r="BN23" s="37" t="e">
        <v>#VALUE!</v>
      </c>
      <c r="BO23" s="37" t="s">
        <v>61</v>
      </c>
      <c r="BP23" s="37" t="s">
        <v>61</v>
      </c>
      <c r="BR23" s="9" t="s">
        <v>29</v>
      </c>
      <c r="BS23" s="23">
        <v>1</v>
      </c>
      <c r="BT23" s="24" t="s">
        <v>40</v>
      </c>
      <c r="BU23" s="32" t="e">
        <v>#VALUE!</v>
      </c>
      <c r="BV23" s="33" t="s">
        <v>61</v>
      </c>
      <c r="BW23" s="33" t="s">
        <v>61</v>
      </c>
      <c r="BX23" s="34" t="s">
        <v>61</v>
      </c>
      <c r="BY23" s="35" t="s">
        <v>61</v>
      </c>
      <c r="BZ23" s="35" t="e">
        <v>#VALUE!</v>
      </c>
      <c r="CA23" s="36">
        <v>0</v>
      </c>
      <c r="CB23" s="36">
        <v>0</v>
      </c>
      <c r="CC23" s="36">
        <v>0</v>
      </c>
      <c r="CD23" s="37" t="e">
        <v>#VALUE!</v>
      </c>
      <c r="CE23" s="37" t="s">
        <v>61</v>
      </c>
      <c r="CF23" s="37" t="s">
        <v>61</v>
      </c>
      <c r="CH23" s="9"/>
      <c r="CI23" s="23"/>
      <c r="CJ23" s="24"/>
      <c r="CK23" s="32"/>
      <c r="CL23" s="33"/>
      <c r="CM23" s="33"/>
      <c r="CN23" s="34"/>
      <c r="CO23" s="35"/>
      <c r="CP23" s="35"/>
      <c r="CQ23" s="36"/>
      <c r="CR23" s="36"/>
      <c r="CS23" s="36"/>
      <c r="CT23" s="37"/>
      <c r="CU23" s="37"/>
      <c r="CV23" s="37"/>
      <c r="CX23" s="9"/>
      <c r="CY23" s="23"/>
      <c r="CZ23" s="24"/>
      <c r="DA23" s="32"/>
      <c r="DB23" s="33"/>
      <c r="DC23" s="33"/>
      <c r="DD23" s="34"/>
      <c r="DE23" s="35"/>
      <c r="DF23" s="35"/>
      <c r="DG23" s="36"/>
      <c r="DH23" s="36"/>
      <c r="DI23" s="36"/>
      <c r="DJ23" s="37"/>
      <c r="DK23" s="37"/>
      <c r="DL23" s="37"/>
    </row>
    <row r="24" spans="1:116" x14ac:dyDescent="0.25">
      <c r="V24" s="9" t="s">
        <v>29</v>
      </c>
      <c r="W24" s="23">
        <v>2</v>
      </c>
      <c r="X24" s="24" t="s">
        <v>41</v>
      </c>
      <c r="Y24" s="32">
        <v>2660.7622304266433</v>
      </c>
      <c r="Z24" s="33">
        <v>823.66151467478312</v>
      </c>
      <c r="AA24" s="33">
        <v>13159.790415445095</v>
      </c>
      <c r="AB24" s="34">
        <v>15820.552645871694</v>
      </c>
      <c r="AC24" s="35">
        <v>719.98489879978672</v>
      </c>
      <c r="AD24" s="35">
        <v>417.31544303425835</v>
      </c>
      <c r="AE24" s="36">
        <v>2.3023211926778638E-2</v>
      </c>
      <c r="AF24" s="36">
        <v>0.89431968295904885</v>
      </c>
      <c r="AG24" s="36">
        <v>8.2657105114172486E-2</v>
      </c>
      <c r="AH24" s="37">
        <v>6.3377101922231427</v>
      </c>
      <c r="AI24" s="37">
        <v>9.1474169834831436</v>
      </c>
      <c r="AJ24" s="37">
        <v>4.3615774831707315</v>
      </c>
      <c r="AL24" s="9" t="s">
        <v>29</v>
      </c>
      <c r="AM24" s="23">
        <v>2</v>
      </c>
      <c r="AN24" s="24" t="s">
        <v>41</v>
      </c>
      <c r="AO24" s="32">
        <v>2660.5849645340386</v>
      </c>
      <c r="AP24" s="33">
        <v>737.08991427405283</v>
      </c>
      <c r="AQ24" s="33">
        <v>11586.634679304278</v>
      </c>
      <c r="AR24" s="34">
        <v>14247.219643838334</v>
      </c>
      <c r="AS24" s="35">
        <v>593.06720488732992</v>
      </c>
      <c r="AT24" s="35">
        <v>334.62838399920656</v>
      </c>
      <c r="AU24" s="36">
        <v>2.6986223815814305E-2</v>
      </c>
      <c r="AV24" s="36">
        <v>0.89431968295904885</v>
      </c>
      <c r="AW24" s="36">
        <v>7.8694093225136819E-2</v>
      </c>
      <c r="AX24" s="37">
        <v>7.1706438370079164</v>
      </c>
      <c r="AY24" s="37">
        <v>10.38991760993332</v>
      </c>
      <c r="AZ24" s="37">
        <v>4.8301362560607481</v>
      </c>
      <c r="BB24" s="9" t="s">
        <v>29</v>
      </c>
      <c r="BC24" s="23">
        <v>2</v>
      </c>
      <c r="BD24" s="24" t="s">
        <v>41</v>
      </c>
      <c r="BE24" s="32" t="e">
        <v>#VALUE!</v>
      </c>
      <c r="BF24" s="33" t="s">
        <v>61</v>
      </c>
      <c r="BG24" s="33" t="s">
        <v>61</v>
      </c>
      <c r="BH24" s="34" t="s">
        <v>61</v>
      </c>
      <c r="BI24" s="35" t="s">
        <v>61</v>
      </c>
      <c r="BJ24" s="35" t="e">
        <v>#VALUE!</v>
      </c>
      <c r="BK24" s="36">
        <v>0</v>
      </c>
      <c r="BL24" s="36">
        <v>0</v>
      </c>
      <c r="BM24" s="36">
        <v>0</v>
      </c>
      <c r="BN24" s="37" t="e">
        <v>#VALUE!</v>
      </c>
      <c r="BO24" s="37" t="s">
        <v>61</v>
      </c>
      <c r="BP24" s="37" t="s">
        <v>61</v>
      </c>
      <c r="BR24" s="9" t="s">
        <v>29</v>
      </c>
      <c r="BS24" s="23">
        <v>2</v>
      </c>
      <c r="BT24" s="24" t="s">
        <v>41</v>
      </c>
      <c r="BU24" s="32" t="e">
        <v>#VALUE!</v>
      </c>
      <c r="BV24" s="33" t="s">
        <v>61</v>
      </c>
      <c r="BW24" s="33" t="s">
        <v>61</v>
      </c>
      <c r="BX24" s="34" t="s">
        <v>61</v>
      </c>
      <c r="BY24" s="35" t="s">
        <v>61</v>
      </c>
      <c r="BZ24" s="35" t="e">
        <v>#VALUE!</v>
      </c>
      <c r="CA24" s="36">
        <v>0</v>
      </c>
      <c r="CB24" s="36">
        <v>0</v>
      </c>
      <c r="CC24" s="36">
        <v>0</v>
      </c>
      <c r="CD24" s="37" t="e">
        <v>#VALUE!</v>
      </c>
      <c r="CE24" s="37" t="s">
        <v>61</v>
      </c>
      <c r="CF24" s="37" t="s">
        <v>61</v>
      </c>
      <c r="CH24" s="9"/>
      <c r="CI24" s="23"/>
      <c r="CJ24" s="24"/>
      <c r="CK24" s="32"/>
      <c r="CL24" s="33"/>
      <c r="CM24" s="33"/>
      <c r="CN24" s="34"/>
      <c r="CO24" s="35"/>
      <c r="CP24" s="35"/>
      <c r="CQ24" s="36"/>
      <c r="CR24" s="36"/>
      <c r="CS24" s="36"/>
      <c r="CT24" s="37"/>
      <c r="CU24" s="37"/>
      <c r="CV24" s="37"/>
      <c r="CX24" s="9"/>
      <c r="CY24" s="23"/>
      <c r="CZ24" s="24"/>
      <c r="DA24" s="32"/>
      <c r="DB24" s="33"/>
      <c r="DC24" s="33"/>
      <c r="DD24" s="34"/>
      <c r="DE24" s="35"/>
      <c r="DF24" s="35"/>
      <c r="DG24" s="36"/>
      <c r="DH24" s="36"/>
      <c r="DI24" s="36"/>
      <c r="DJ24" s="37"/>
      <c r="DK24" s="37"/>
      <c r="DL24" s="37"/>
    </row>
    <row r="25" spans="1:116" x14ac:dyDescent="0.25">
      <c r="A25" s="1" t="s">
        <v>59</v>
      </c>
      <c r="B25" s="1" t="s">
        <v>60</v>
      </c>
      <c r="J25" s="1" t="s">
        <v>59</v>
      </c>
      <c r="K25" s="1" t="s">
        <v>60</v>
      </c>
      <c r="R25">
        <v>-0.5</v>
      </c>
      <c r="S25">
        <v>0.5</v>
      </c>
      <c r="V25" s="9" t="s">
        <v>29</v>
      </c>
      <c r="W25" s="23">
        <v>3</v>
      </c>
      <c r="X25" s="24" t="s">
        <v>42</v>
      </c>
      <c r="Y25" s="32">
        <v>2714.7511553998947</v>
      </c>
      <c r="Z25" s="33">
        <v>813.62685398184431</v>
      </c>
      <c r="AA25" s="33">
        <v>13004.446730311394</v>
      </c>
      <c r="AB25" s="34">
        <v>15719.197885711275</v>
      </c>
      <c r="AC25" s="35">
        <v>541.34320645226614</v>
      </c>
      <c r="AD25" s="35">
        <v>518.67020319467701</v>
      </c>
      <c r="AE25" s="36">
        <v>3.6610681260615209E-2</v>
      </c>
      <c r="AF25" s="36">
        <v>0.77561804113983768</v>
      </c>
      <c r="AG25" s="36">
        <v>0.18777127759954709</v>
      </c>
      <c r="AH25" s="37">
        <v>6.1659386141964418</v>
      </c>
      <c r="AI25" s="37">
        <v>8.6485436078154319</v>
      </c>
      <c r="AJ25" s="37">
        <v>6.371731538118155</v>
      </c>
      <c r="AL25" s="9" t="s">
        <v>29</v>
      </c>
      <c r="AM25" s="23">
        <v>3</v>
      </c>
      <c r="AN25" s="24" t="s">
        <v>42</v>
      </c>
      <c r="AO25" s="32">
        <v>2715.4668834638351</v>
      </c>
      <c r="AP25" s="33">
        <v>728.15398733538007</v>
      </c>
      <c r="AQ25" s="33">
        <v>11449.792782632496</v>
      </c>
      <c r="AR25" s="34">
        <v>14165.259666096317</v>
      </c>
      <c r="AS25" s="35">
        <v>435.91151802590622</v>
      </c>
      <c r="AT25" s="35">
        <v>416.58836174122371</v>
      </c>
      <c r="AU25" s="36">
        <v>4.6046423853557276E-2</v>
      </c>
      <c r="AV25" s="36">
        <v>0.77561804113983768</v>
      </c>
      <c r="AW25" s="36">
        <v>0.17833553500660501</v>
      </c>
      <c r="AX25" s="37">
        <v>6.9848181891595607</v>
      </c>
      <c r="AY25" s="37">
        <v>9.6091158985486498</v>
      </c>
      <c r="AZ25" s="37">
        <v>7.1684173546648076</v>
      </c>
      <c r="BB25" s="9" t="s">
        <v>29</v>
      </c>
      <c r="BC25" s="23">
        <v>3</v>
      </c>
      <c r="BD25" s="24" t="s">
        <v>42</v>
      </c>
      <c r="BE25" s="32" t="e">
        <v>#VALUE!</v>
      </c>
      <c r="BF25" s="33" t="s">
        <v>61</v>
      </c>
      <c r="BG25" s="33" t="s">
        <v>61</v>
      </c>
      <c r="BH25" s="34" t="s">
        <v>61</v>
      </c>
      <c r="BI25" s="35" t="s">
        <v>61</v>
      </c>
      <c r="BJ25" s="35" t="e">
        <v>#VALUE!</v>
      </c>
      <c r="BK25" s="36">
        <v>0</v>
      </c>
      <c r="BL25" s="36">
        <v>0</v>
      </c>
      <c r="BM25" s="36">
        <v>0</v>
      </c>
      <c r="BN25" s="37" t="e">
        <v>#VALUE!</v>
      </c>
      <c r="BO25" s="37" t="s">
        <v>61</v>
      </c>
      <c r="BP25" s="37" t="s">
        <v>61</v>
      </c>
      <c r="BR25" s="9" t="s">
        <v>29</v>
      </c>
      <c r="BS25" s="23">
        <v>3</v>
      </c>
      <c r="BT25" s="24" t="s">
        <v>42</v>
      </c>
      <c r="BU25" s="32" t="e">
        <v>#VALUE!</v>
      </c>
      <c r="BV25" s="33" t="s">
        <v>61</v>
      </c>
      <c r="BW25" s="33" t="s">
        <v>61</v>
      </c>
      <c r="BX25" s="34" t="s">
        <v>61</v>
      </c>
      <c r="BY25" s="35" t="s">
        <v>61</v>
      </c>
      <c r="BZ25" s="35" t="e">
        <v>#VALUE!</v>
      </c>
      <c r="CA25" s="36">
        <v>0</v>
      </c>
      <c r="CB25" s="36">
        <v>0</v>
      </c>
      <c r="CC25" s="36">
        <v>0</v>
      </c>
      <c r="CD25" s="37" t="e">
        <v>#VALUE!</v>
      </c>
      <c r="CE25" s="37" t="s">
        <v>61</v>
      </c>
      <c r="CF25" s="37" t="s">
        <v>61</v>
      </c>
      <c r="CH25" s="9"/>
      <c r="CI25" s="23"/>
      <c r="CJ25" s="24"/>
      <c r="CK25" s="32"/>
      <c r="CL25" s="33"/>
      <c r="CM25" s="33"/>
      <c r="CN25" s="34"/>
      <c r="CO25" s="35"/>
      <c r="CP25" s="35"/>
      <c r="CQ25" s="36"/>
      <c r="CR25" s="36"/>
      <c r="CS25" s="36"/>
      <c r="CT25" s="37"/>
      <c r="CU25" s="37"/>
      <c r="CV25" s="37"/>
      <c r="CX25" s="9"/>
      <c r="CY25" s="23"/>
      <c r="CZ25" s="24"/>
      <c r="DA25" s="32"/>
      <c r="DB25" s="33"/>
      <c r="DC25" s="33"/>
      <c r="DD25" s="34"/>
      <c r="DE25" s="35"/>
      <c r="DF25" s="35"/>
      <c r="DG25" s="36"/>
      <c r="DH25" s="36"/>
      <c r="DI25" s="36"/>
      <c r="DJ25" s="37"/>
      <c r="DK25" s="37"/>
      <c r="DL25" s="37"/>
    </row>
    <row r="26" spans="1:116" x14ac:dyDescent="0.25">
      <c r="A26" s="65">
        <v>2015</v>
      </c>
      <c r="B26" s="65">
        <f>$B$2</f>
        <v>90</v>
      </c>
      <c r="J26" s="65">
        <v>2016</v>
      </c>
      <c r="K26" s="65">
        <f>$B$2</f>
        <v>90</v>
      </c>
      <c r="V26" s="19" t="s">
        <v>29</v>
      </c>
      <c r="W26" s="38">
        <v>4</v>
      </c>
      <c r="X26" s="39" t="s">
        <v>43</v>
      </c>
      <c r="Y26" s="40">
        <v>2772.7958423998361</v>
      </c>
      <c r="Z26" s="41">
        <v>805.64621520199137</v>
      </c>
      <c r="AA26" s="41">
        <v>12881.400186370422</v>
      </c>
      <c r="AB26" s="42">
        <v>15654.196028770264</v>
      </c>
      <c r="AC26" s="43">
        <v>430.39647879883694</v>
      </c>
      <c r="AD26" s="35">
        <v>583.6720601356883</v>
      </c>
      <c r="AE26" s="44">
        <v>9.2092847707114553E-2</v>
      </c>
      <c r="AF26" s="44">
        <v>0.57086242687299493</v>
      </c>
      <c r="AG26" s="44">
        <v>0.33704472541989056</v>
      </c>
      <c r="AH26" s="45">
        <v>6.3041945525534926</v>
      </c>
      <c r="AI26" s="45">
        <v>10.091764818271201</v>
      </c>
      <c r="AJ26" s="45">
        <v>8.0660507560006796</v>
      </c>
      <c r="AL26" s="19" t="s">
        <v>29</v>
      </c>
      <c r="AM26" s="38">
        <v>4</v>
      </c>
      <c r="AN26" s="39" t="s">
        <v>43</v>
      </c>
      <c r="AO26" s="40">
        <v>2772.8771569786304</v>
      </c>
      <c r="AP26" s="41">
        <v>721.0129609013469</v>
      </c>
      <c r="AQ26" s="41">
        <v>11340.507007330376</v>
      </c>
      <c r="AR26" s="42">
        <v>14113.384164308991</v>
      </c>
      <c r="AS26" s="43">
        <v>345.57057420000791</v>
      </c>
      <c r="AT26" s="35">
        <v>468.46386352855006</v>
      </c>
      <c r="AU26" s="44">
        <v>0.11511605963389318</v>
      </c>
      <c r="AV26" s="44">
        <v>0.57086242687299493</v>
      </c>
      <c r="AW26" s="44">
        <v>0.31402151349311191</v>
      </c>
      <c r="AX26" s="45">
        <v>7.1178369981385874</v>
      </c>
      <c r="AY26" s="45">
        <v>11.476468128941017</v>
      </c>
      <c r="AZ26" s="45">
        <v>9.1131046411211223</v>
      </c>
      <c r="BB26" s="19" t="s">
        <v>29</v>
      </c>
      <c r="BC26" s="38">
        <v>4</v>
      </c>
      <c r="BD26" s="39" t="s">
        <v>43</v>
      </c>
      <c r="BE26" s="40" t="e">
        <v>#VALUE!</v>
      </c>
      <c r="BF26" s="41" t="s">
        <v>61</v>
      </c>
      <c r="BG26" s="41" t="s">
        <v>61</v>
      </c>
      <c r="BH26" s="42" t="s">
        <v>61</v>
      </c>
      <c r="BI26" s="43" t="s">
        <v>61</v>
      </c>
      <c r="BJ26" s="35" t="e">
        <v>#VALUE!</v>
      </c>
      <c r="BK26" s="44">
        <v>0</v>
      </c>
      <c r="BL26" s="44">
        <v>0</v>
      </c>
      <c r="BM26" s="44">
        <v>0</v>
      </c>
      <c r="BN26" s="45" t="e">
        <v>#VALUE!</v>
      </c>
      <c r="BO26" s="45" t="s">
        <v>61</v>
      </c>
      <c r="BP26" s="45" t="s">
        <v>61</v>
      </c>
      <c r="BR26" s="19" t="s">
        <v>29</v>
      </c>
      <c r="BS26" s="38">
        <v>4</v>
      </c>
      <c r="BT26" s="39" t="s">
        <v>43</v>
      </c>
      <c r="BU26" s="40" t="e">
        <v>#VALUE!</v>
      </c>
      <c r="BV26" s="41" t="s">
        <v>61</v>
      </c>
      <c r="BW26" s="41" t="s">
        <v>61</v>
      </c>
      <c r="BX26" s="42" t="s">
        <v>61</v>
      </c>
      <c r="BY26" s="43" t="s">
        <v>61</v>
      </c>
      <c r="BZ26" s="35" t="e">
        <v>#VALUE!</v>
      </c>
      <c r="CA26" s="44">
        <v>0</v>
      </c>
      <c r="CB26" s="44">
        <v>0</v>
      </c>
      <c r="CC26" s="44">
        <v>0</v>
      </c>
      <c r="CD26" s="45" t="e">
        <v>#VALUE!</v>
      </c>
      <c r="CE26" s="45" t="s">
        <v>61</v>
      </c>
      <c r="CF26" s="45" t="s">
        <v>61</v>
      </c>
      <c r="CH26" s="19"/>
      <c r="CI26" s="38"/>
      <c r="CJ26" s="39"/>
      <c r="CK26" s="40"/>
      <c r="CL26" s="41"/>
      <c r="CM26" s="41"/>
      <c r="CN26" s="42"/>
      <c r="CO26" s="43"/>
      <c r="CP26" s="35"/>
      <c r="CQ26" s="44"/>
      <c r="CR26" s="44"/>
      <c r="CS26" s="44"/>
      <c r="CT26" s="45"/>
      <c r="CU26" s="45"/>
      <c r="CV26" s="45"/>
      <c r="CX26" s="19"/>
      <c r="CY26" s="38"/>
      <c r="CZ26" s="39"/>
      <c r="DA26" s="40"/>
      <c r="DB26" s="41"/>
      <c r="DC26" s="41"/>
      <c r="DD26" s="42"/>
      <c r="DE26" s="43"/>
      <c r="DF26" s="35"/>
      <c r="DG26" s="44"/>
      <c r="DH26" s="44"/>
      <c r="DI26" s="44"/>
      <c r="DJ26" s="45"/>
      <c r="DK26" s="45"/>
      <c r="DL26" s="45"/>
    </row>
    <row r="27" spans="1:116" x14ac:dyDescent="0.25">
      <c r="V27" s="9" t="s">
        <v>31</v>
      </c>
      <c r="W27" s="23">
        <v>0</v>
      </c>
      <c r="X27" s="24" t="s">
        <v>44</v>
      </c>
      <c r="Y27" s="25">
        <v>1558.3676603654662</v>
      </c>
      <c r="Z27" s="26">
        <v>919.14070297223191</v>
      </c>
      <c r="AA27" s="26">
        <v>14208.421044911425</v>
      </c>
      <c r="AB27" s="27">
        <v>15766.788705276816</v>
      </c>
      <c r="AC27" s="28" t="s">
        <v>30</v>
      </c>
      <c r="AD27" s="28" t="s">
        <v>30</v>
      </c>
      <c r="AE27" s="29" t="s">
        <v>30</v>
      </c>
      <c r="AF27" s="30">
        <v>1</v>
      </c>
      <c r="AG27" s="29" t="s">
        <v>30</v>
      </c>
      <c r="AH27" s="31"/>
      <c r="AI27" s="31"/>
      <c r="AJ27" s="31"/>
      <c r="AL27" s="9" t="s">
        <v>31</v>
      </c>
      <c r="AM27" s="23">
        <v>0</v>
      </c>
      <c r="AN27" s="24" t="s">
        <v>44</v>
      </c>
      <c r="AO27" s="25">
        <v>1558.3676603654662</v>
      </c>
      <c r="AP27" s="26">
        <v>843.64470876952373</v>
      </c>
      <c r="AQ27" s="26">
        <v>13169.123314473365</v>
      </c>
      <c r="AR27" s="27">
        <v>14727.490974838809</v>
      </c>
      <c r="AS27" s="28" t="s">
        <v>30</v>
      </c>
      <c r="AT27" s="28" t="s">
        <v>30</v>
      </c>
      <c r="AU27" s="29" t="s">
        <v>30</v>
      </c>
      <c r="AV27" s="30">
        <v>1</v>
      </c>
      <c r="AW27" s="29" t="s">
        <v>30</v>
      </c>
      <c r="AX27" s="31"/>
      <c r="AY27" s="31"/>
      <c r="AZ27" s="31"/>
      <c r="BB27" s="9" t="s">
        <v>31</v>
      </c>
      <c r="BC27" s="23">
        <v>0</v>
      </c>
      <c r="BD27" s="24" t="s">
        <v>44</v>
      </c>
      <c r="BE27" s="25" t="e">
        <v>#VALUE!</v>
      </c>
      <c r="BF27" s="26" t="s">
        <v>61</v>
      </c>
      <c r="BG27" s="26" t="s">
        <v>61</v>
      </c>
      <c r="BH27" s="27" t="s">
        <v>61</v>
      </c>
      <c r="BI27" s="28" t="s">
        <v>30</v>
      </c>
      <c r="BJ27" s="28" t="s">
        <v>30</v>
      </c>
      <c r="BK27" s="29" t="s">
        <v>30</v>
      </c>
      <c r="BL27" s="30">
        <v>1</v>
      </c>
      <c r="BM27" s="29" t="s">
        <v>30</v>
      </c>
      <c r="BN27" s="31"/>
      <c r="BO27" s="31"/>
      <c r="BP27" s="31"/>
      <c r="BR27" s="9" t="s">
        <v>31</v>
      </c>
      <c r="BS27" s="23">
        <v>0</v>
      </c>
      <c r="BT27" s="24" t="s">
        <v>44</v>
      </c>
      <c r="BU27" s="25" t="e">
        <v>#VALUE!</v>
      </c>
      <c r="BV27" s="26" t="s">
        <v>61</v>
      </c>
      <c r="BW27" s="26" t="s">
        <v>61</v>
      </c>
      <c r="BX27" s="27" t="s">
        <v>61</v>
      </c>
      <c r="BY27" s="28" t="s">
        <v>30</v>
      </c>
      <c r="BZ27" s="28" t="s">
        <v>30</v>
      </c>
      <c r="CA27" s="29" t="s">
        <v>30</v>
      </c>
      <c r="CB27" s="30">
        <v>1</v>
      </c>
      <c r="CC27" s="29" t="s">
        <v>30</v>
      </c>
      <c r="CD27" s="31"/>
      <c r="CE27" s="31"/>
      <c r="CF27" s="31"/>
      <c r="CH27" s="9"/>
      <c r="CI27" s="23"/>
      <c r="CJ27" s="24"/>
      <c r="CK27" s="25"/>
      <c r="CL27" s="26"/>
      <c r="CM27" s="26"/>
      <c r="CN27" s="27"/>
      <c r="CO27" s="28"/>
      <c r="CP27" s="28"/>
      <c r="CQ27" s="29"/>
      <c r="CR27" s="30"/>
      <c r="CS27" s="29"/>
      <c r="CT27" s="31"/>
      <c r="CU27" s="31"/>
      <c r="CV27" s="31"/>
      <c r="CX27" s="9"/>
      <c r="CY27" s="23"/>
      <c r="CZ27" s="24"/>
      <c r="DA27" s="25"/>
      <c r="DB27" s="26"/>
      <c r="DC27" s="26"/>
      <c r="DD27" s="27"/>
      <c r="DE27" s="28"/>
      <c r="DF27" s="28"/>
      <c r="DG27" s="29"/>
      <c r="DH27" s="30"/>
      <c r="DI27" s="29"/>
      <c r="DJ27" s="31"/>
      <c r="DK27" s="31"/>
      <c r="DL27" s="31"/>
    </row>
    <row r="28" spans="1:116" ht="15" customHeight="1" x14ac:dyDescent="0.25">
      <c r="A28" s="160" t="s">
        <v>0</v>
      </c>
      <c r="B28" s="160" t="s">
        <v>1</v>
      </c>
      <c r="C28" s="134" t="s">
        <v>3</v>
      </c>
      <c r="D28" s="134"/>
      <c r="E28" s="134"/>
      <c r="F28" s="134"/>
      <c r="G28" s="159" t="s">
        <v>70</v>
      </c>
      <c r="H28" s="159" t="s">
        <v>72</v>
      </c>
      <c r="J28" s="160" t="s">
        <v>0</v>
      </c>
      <c r="K28" s="160" t="s">
        <v>1</v>
      </c>
      <c r="L28" s="134" t="s">
        <v>3</v>
      </c>
      <c r="M28" s="134"/>
      <c r="N28" s="134"/>
      <c r="O28" s="134"/>
      <c r="P28" s="159" t="s">
        <v>70</v>
      </c>
      <c r="Q28" s="159" t="s">
        <v>72</v>
      </c>
      <c r="R28" s="64"/>
      <c r="S28" s="64"/>
      <c r="V28" s="9" t="s">
        <v>31</v>
      </c>
      <c r="W28" s="23">
        <v>1</v>
      </c>
      <c r="X28" s="24" t="s">
        <v>45</v>
      </c>
      <c r="Y28" s="32">
        <v>1710.5867164627625</v>
      </c>
      <c r="Z28" s="33">
        <v>815.95222885275189</v>
      </c>
      <c r="AA28" s="33">
        <v>12678.650911150477</v>
      </c>
      <c r="AB28" s="34">
        <v>14389.237627613196</v>
      </c>
      <c r="AC28" s="35">
        <v>1326.2045389820178</v>
      </c>
      <c r="AD28" s="35">
        <v>1377.5510776636202</v>
      </c>
      <c r="AE28" s="36">
        <v>3.8916815307280687E-2</v>
      </c>
      <c r="AF28" s="36">
        <v>0.3815469434084644</v>
      </c>
      <c r="AG28" s="36">
        <v>0.57953624128425496</v>
      </c>
      <c r="AH28" s="37">
        <v>1.4751556062457583</v>
      </c>
      <c r="AI28" s="37">
        <v>3.6290290906798646</v>
      </c>
      <c r="AJ28" s="37">
        <v>1.1248008121975261</v>
      </c>
      <c r="AL28" s="9" t="s">
        <v>31</v>
      </c>
      <c r="AM28" s="23">
        <v>1</v>
      </c>
      <c r="AN28" s="24" t="s">
        <v>45</v>
      </c>
      <c r="AO28" s="32">
        <v>1710.5867164627625</v>
      </c>
      <c r="AP28" s="33">
        <v>749.4926854435231</v>
      </c>
      <c r="AQ28" s="33">
        <v>11758.831313036349</v>
      </c>
      <c r="AR28" s="34">
        <v>13469.418029499126</v>
      </c>
      <c r="AS28" s="35">
        <v>1208.5193932783466</v>
      </c>
      <c r="AT28" s="35">
        <v>1258.0729453396834</v>
      </c>
      <c r="AU28" s="36">
        <v>5.3186314253283608E-2</v>
      </c>
      <c r="AV28" s="36">
        <v>0.3815469434084644</v>
      </c>
      <c r="AW28" s="36">
        <v>0.56526674233825203</v>
      </c>
      <c r="AX28" s="37">
        <v>1.6167369613528009</v>
      </c>
      <c r="AY28" s="37">
        <v>4.1038662950004268</v>
      </c>
      <c r="AZ28" s="37">
        <v>1.2378025217252171</v>
      </c>
      <c r="BB28" s="9" t="s">
        <v>31</v>
      </c>
      <c r="BC28" s="23">
        <v>1</v>
      </c>
      <c r="BD28" s="24" t="s">
        <v>45</v>
      </c>
      <c r="BE28" s="32" t="e">
        <v>#VALUE!</v>
      </c>
      <c r="BF28" s="33" t="s">
        <v>61</v>
      </c>
      <c r="BG28" s="33" t="s">
        <v>61</v>
      </c>
      <c r="BH28" s="34" t="s">
        <v>61</v>
      </c>
      <c r="BI28" s="35" t="s">
        <v>61</v>
      </c>
      <c r="BJ28" s="35" t="e">
        <v>#VALUE!</v>
      </c>
      <c r="BK28" s="36">
        <v>0</v>
      </c>
      <c r="BL28" s="36">
        <v>0</v>
      </c>
      <c r="BM28" s="36">
        <v>0</v>
      </c>
      <c r="BN28" s="37" t="e">
        <v>#VALUE!</v>
      </c>
      <c r="BO28" s="37" t="s">
        <v>61</v>
      </c>
      <c r="BP28" s="37" t="s">
        <v>61</v>
      </c>
      <c r="BR28" s="9" t="s">
        <v>31</v>
      </c>
      <c r="BS28" s="23">
        <v>1</v>
      </c>
      <c r="BT28" s="24" t="s">
        <v>45</v>
      </c>
      <c r="BU28" s="32" t="e">
        <v>#VALUE!</v>
      </c>
      <c r="BV28" s="33" t="s">
        <v>61</v>
      </c>
      <c r="BW28" s="33" t="s">
        <v>61</v>
      </c>
      <c r="BX28" s="34" t="s">
        <v>61</v>
      </c>
      <c r="BY28" s="35" t="s">
        <v>61</v>
      </c>
      <c r="BZ28" s="35" t="e">
        <v>#VALUE!</v>
      </c>
      <c r="CA28" s="36">
        <v>0</v>
      </c>
      <c r="CB28" s="36">
        <v>0</v>
      </c>
      <c r="CC28" s="36">
        <v>0</v>
      </c>
      <c r="CD28" s="37" t="e">
        <v>#VALUE!</v>
      </c>
      <c r="CE28" s="37" t="s">
        <v>61</v>
      </c>
      <c r="CF28" s="37" t="s">
        <v>61</v>
      </c>
      <c r="CH28" s="9"/>
      <c r="CI28" s="23"/>
      <c r="CJ28" s="24"/>
      <c r="CK28" s="32"/>
      <c r="CL28" s="33"/>
      <c r="CM28" s="33"/>
      <c r="CN28" s="34"/>
      <c r="CO28" s="35"/>
      <c r="CP28" s="35"/>
      <c r="CQ28" s="36"/>
      <c r="CR28" s="36"/>
      <c r="CS28" s="36"/>
      <c r="CT28" s="37"/>
      <c r="CU28" s="37"/>
      <c r="CV28" s="37"/>
      <c r="CX28" s="9"/>
      <c r="CY28" s="23"/>
      <c r="CZ28" s="24"/>
      <c r="DA28" s="32"/>
      <c r="DB28" s="33"/>
      <c r="DC28" s="33"/>
      <c r="DD28" s="34"/>
      <c r="DE28" s="35"/>
      <c r="DF28" s="35"/>
      <c r="DG28" s="36"/>
      <c r="DH28" s="36"/>
      <c r="DI28" s="36"/>
      <c r="DJ28" s="37"/>
      <c r="DK28" s="37"/>
      <c r="DL28" s="37"/>
    </row>
    <row r="29" spans="1:116" ht="30" x14ac:dyDescent="0.25">
      <c r="A29" s="160"/>
      <c r="B29" s="160"/>
      <c r="C29" s="60" t="s">
        <v>2</v>
      </c>
      <c r="D29" s="57" t="s">
        <v>63</v>
      </c>
      <c r="E29" s="57" t="s">
        <v>85</v>
      </c>
      <c r="F29" s="57" t="s">
        <v>86</v>
      </c>
      <c r="G29" s="159"/>
      <c r="H29" s="159"/>
      <c r="J29" s="160"/>
      <c r="K29" s="160"/>
      <c r="L29" s="60" t="s">
        <v>2</v>
      </c>
      <c r="M29" s="57" t="s">
        <v>63</v>
      </c>
      <c r="N29" s="57" t="s">
        <v>85</v>
      </c>
      <c r="O29" s="57" t="s">
        <v>86</v>
      </c>
      <c r="P29" s="159"/>
      <c r="Q29" s="159"/>
      <c r="R29" s="63"/>
      <c r="S29" s="63"/>
      <c r="V29" s="9" t="s">
        <v>31</v>
      </c>
      <c r="W29" s="23">
        <v>2</v>
      </c>
      <c r="X29" s="24" t="s">
        <v>46</v>
      </c>
      <c r="Y29" s="32">
        <v>1843.3865645052147</v>
      </c>
      <c r="Z29" s="33">
        <v>793.3075276624927</v>
      </c>
      <c r="AA29" s="33">
        <v>12336.364575605747</v>
      </c>
      <c r="AB29" s="34">
        <v>14179.751140110957</v>
      </c>
      <c r="AC29" s="35">
        <v>1275.4506556561948</v>
      </c>
      <c r="AD29" s="35">
        <v>1587.0375651658596</v>
      </c>
      <c r="AE29" s="36">
        <v>8.1076698556834761E-2</v>
      </c>
      <c r="AF29" s="36">
        <v>0.23171720447543376</v>
      </c>
      <c r="AG29" s="36">
        <v>0.68720609696773149</v>
      </c>
      <c r="AH29" s="37">
        <v>2.2650537383179952</v>
      </c>
      <c r="AI29" s="37">
        <v>6.022641107041375</v>
      </c>
      <c r="AJ29" s="37">
        <v>3.005146812012049</v>
      </c>
      <c r="AL29" s="9" t="s">
        <v>31</v>
      </c>
      <c r="AM29" s="23">
        <v>2</v>
      </c>
      <c r="AN29" s="24" t="s">
        <v>46</v>
      </c>
      <c r="AO29" s="32">
        <v>1843.3865645052147</v>
      </c>
      <c r="AP29" s="33">
        <v>728.73790254347205</v>
      </c>
      <c r="AQ29" s="33">
        <v>11442.557089704718</v>
      </c>
      <c r="AR29" s="34">
        <v>13285.943654209952</v>
      </c>
      <c r="AS29" s="35">
        <v>1154.975684637496</v>
      </c>
      <c r="AT29" s="35">
        <v>1441.5473206288571</v>
      </c>
      <c r="AU29" s="36">
        <v>0.10264310037295281</v>
      </c>
      <c r="AV29" s="36">
        <v>0.23171720447543376</v>
      </c>
      <c r="AW29" s="36">
        <v>0.66563969515161348</v>
      </c>
      <c r="AX29" s="37">
        <v>2.4804353501831895</v>
      </c>
      <c r="AY29" s="37">
        <v>6.6932997580356659</v>
      </c>
      <c r="AZ29" s="37">
        <v>3.3014605332484486</v>
      </c>
      <c r="BB29" s="9" t="s">
        <v>31</v>
      </c>
      <c r="BC29" s="23">
        <v>2</v>
      </c>
      <c r="BD29" s="24" t="s">
        <v>46</v>
      </c>
      <c r="BE29" s="32" t="e">
        <v>#VALUE!</v>
      </c>
      <c r="BF29" s="33" t="s">
        <v>61</v>
      </c>
      <c r="BG29" s="33" t="s">
        <v>61</v>
      </c>
      <c r="BH29" s="34" t="s">
        <v>61</v>
      </c>
      <c r="BI29" s="35" t="s">
        <v>61</v>
      </c>
      <c r="BJ29" s="35" t="e">
        <v>#VALUE!</v>
      </c>
      <c r="BK29" s="36">
        <v>0</v>
      </c>
      <c r="BL29" s="36">
        <v>0</v>
      </c>
      <c r="BM29" s="36">
        <v>0</v>
      </c>
      <c r="BN29" s="37" t="e">
        <v>#VALUE!</v>
      </c>
      <c r="BO29" s="37" t="s">
        <v>61</v>
      </c>
      <c r="BP29" s="37" t="s">
        <v>61</v>
      </c>
      <c r="BR29" s="9" t="s">
        <v>31</v>
      </c>
      <c r="BS29" s="23">
        <v>2</v>
      </c>
      <c r="BT29" s="24" t="s">
        <v>46</v>
      </c>
      <c r="BU29" s="32" t="e">
        <v>#VALUE!</v>
      </c>
      <c r="BV29" s="33" t="s">
        <v>61</v>
      </c>
      <c r="BW29" s="33" t="s">
        <v>61</v>
      </c>
      <c r="BX29" s="34" t="s">
        <v>61</v>
      </c>
      <c r="BY29" s="35" t="s">
        <v>61</v>
      </c>
      <c r="BZ29" s="35" t="e">
        <v>#VALUE!</v>
      </c>
      <c r="CA29" s="36">
        <v>0</v>
      </c>
      <c r="CB29" s="36">
        <v>0</v>
      </c>
      <c r="CC29" s="36">
        <v>0</v>
      </c>
      <c r="CD29" s="37" t="e">
        <v>#VALUE!</v>
      </c>
      <c r="CE29" s="37" t="s">
        <v>61</v>
      </c>
      <c r="CF29" s="37" t="s">
        <v>61</v>
      </c>
      <c r="CH29" s="9"/>
      <c r="CI29" s="23"/>
      <c r="CJ29" s="24"/>
      <c r="CK29" s="32"/>
      <c r="CL29" s="33"/>
      <c r="CM29" s="33"/>
      <c r="CN29" s="34"/>
      <c r="CO29" s="35"/>
      <c r="CP29" s="35"/>
      <c r="CQ29" s="36"/>
      <c r="CR29" s="36"/>
      <c r="CS29" s="36"/>
      <c r="CT29" s="37"/>
      <c r="CU29" s="37"/>
      <c r="CV29" s="37"/>
      <c r="CX29" s="9"/>
      <c r="CY29" s="23"/>
      <c r="CZ29" s="24"/>
      <c r="DA29" s="32"/>
      <c r="DB29" s="33"/>
      <c r="DC29" s="33"/>
      <c r="DD29" s="34"/>
      <c r="DE29" s="35"/>
      <c r="DF29" s="35"/>
      <c r="DG29" s="36"/>
      <c r="DH29" s="36"/>
      <c r="DI29" s="36"/>
      <c r="DJ29" s="37"/>
      <c r="DK29" s="37"/>
      <c r="DL29" s="37"/>
    </row>
    <row r="30" spans="1:116" x14ac:dyDescent="0.25">
      <c r="A30" s="134" t="s">
        <v>64</v>
      </c>
      <c r="B30" s="134"/>
      <c r="C30" s="134"/>
      <c r="D30" s="134"/>
      <c r="E30" s="134"/>
      <c r="F30" s="134"/>
      <c r="G30" s="134"/>
      <c r="H30" s="134"/>
      <c r="J30" s="134" t="s">
        <v>64</v>
      </c>
      <c r="K30" s="134"/>
      <c r="L30" s="134"/>
      <c r="M30" s="134"/>
      <c r="N30" s="134"/>
      <c r="O30" s="134"/>
      <c r="P30" s="134"/>
      <c r="Q30" s="134"/>
      <c r="R30" s="62"/>
      <c r="S30" s="62"/>
      <c r="T30" s="64"/>
      <c r="U30" s="64"/>
      <c r="V30" s="9" t="s">
        <v>31</v>
      </c>
      <c r="W30" s="23">
        <v>3</v>
      </c>
      <c r="X30" s="24" t="s">
        <v>47</v>
      </c>
      <c r="Y30" s="32">
        <v>1889.7218028580719</v>
      </c>
      <c r="Z30" s="33">
        <v>789.31439396600149</v>
      </c>
      <c r="AA30" s="33">
        <v>12275.317379805021</v>
      </c>
      <c r="AB30" s="34">
        <v>14165.039182663153</v>
      </c>
      <c r="AC30" s="35">
        <v>997.77426590003211</v>
      </c>
      <c r="AD30" s="35">
        <v>1601.7495226136634</v>
      </c>
      <c r="AE30" s="36">
        <v>0.23009567050429708</v>
      </c>
      <c r="AF30" s="36">
        <v>3.2430679422733905E-3</v>
      </c>
      <c r="AG30" s="36">
        <v>0.76666126155342951</v>
      </c>
      <c r="AH30" s="37">
        <v>2.5522880919051918</v>
      </c>
      <c r="AI30" s="37">
        <v>7.7739267802594547</v>
      </c>
      <c r="AJ30" s="37">
        <v>4.1540389809286644</v>
      </c>
      <c r="AL30" s="9" t="s">
        <v>31</v>
      </c>
      <c r="AM30" s="23">
        <v>3</v>
      </c>
      <c r="AN30" s="24" t="s">
        <v>47</v>
      </c>
      <c r="AO30" s="32">
        <v>1889.7218028580719</v>
      </c>
      <c r="AP30" s="33">
        <v>725.13771258214774</v>
      </c>
      <c r="AQ30" s="33">
        <v>11385.165470463802</v>
      </c>
      <c r="AR30" s="34">
        <v>13274.887273321838</v>
      </c>
      <c r="AS30" s="35">
        <v>901.26327924819793</v>
      </c>
      <c r="AT30" s="35">
        <v>1452.6037015169713</v>
      </c>
      <c r="AU30" s="36">
        <v>0.26236419652991733</v>
      </c>
      <c r="AV30" s="36">
        <v>3.2430679422733905E-3</v>
      </c>
      <c r="AW30" s="36">
        <v>0.73439273552780926</v>
      </c>
      <c r="AX30" s="37">
        <v>2.7960724105156527</v>
      </c>
      <c r="AY30" s="37">
        <v>8.8130714246151456</v>
      </c>
      <c r="AZ30" s="37">
        <v>4.6202579535592836</v>
      </c>
      <c r="BB30" s="9" t="s">
        <v>31</v>
      </c>
      <c r="BC30" s="23">
        <v>3</v>
      </c>
      <c r="BD30" s="24" t="s">
        <v>47</v>
      </c>
      <c r="BE30" s="32" t="e">
        <v>#VALUE!</v>
      </c>
      <c r="BF30" s="33" t="s">
        <v>61</v>
      </c>
      <c r="BG30" s="33" t="s">
        <v>61</v>
      </c>
      <c r="BH30" s="34" t="s">
        <v>61</v>
      </c>
      <c r="BI30" s="35" t="s">
        <v>61</v>
      </c>
      <c r="BJ30" s="35" t="e">
        <v>#VALUE!</v>
      </c>
      <c r="BK30" s="36">
        <v>0</v>
      </c>
      <c r="BL30" s="36">
        <v>0</v>
      </c>
      <c r="BM30" s="36">
        <v>0</v>
      </c>
      <c r="BN30" s="37" t="e">
        <v>#VALUE!</v>
      </c>
      <c r="BO30" s="37" t="s">
        <v>61</v>
      </c>
      <c r="BP30" s="37" t="s">
        <v>61</v>
      </c>
      <c r="BR30" s="9" t="s">
        <v>31</v>
      </c>
      <c r="BS30" s="23">
        <v>3</v>
      </c>
      <c r="BT30" s="24" t="s">
        <v>47</v>
      </c>
      <c r="BU30" s="32" t="e">
        <v>#VALUE!</v>
      </c>
      <c r="BV30" s="33" t="s">
        <v>61</v>
      </c>
      <c r="BW30" s="33" t="s">
        <v>61</v>
      </c>
      <c r="BX30" s="34" t="s">
        <v>61</v>
      </c>
      <c r="BY30" s="35" t="s">
        <v>61</v>
      </c>
      <c r="BZ30" s="35" t="e">
        <v>#VALUE!</v>
      </c>
      <c r="CA30" s="36">
        <v>0</v>
      </c>
      <c r="CB30" s="36">
        <v>0</v>
      </c>
      <c r="CC30" s="36">
        <v>0</v>
      </c>
      <c r="CD30" s="37" t="e">
        <v>#VALUE!</v>
      </c>
      <c r="CE30" s="37" t="s">
        <v>61</v>
      </c>
      <c r="CF30" s="37" t="s">
        <v>61</v>
      </c>
      <c r="CH30" s="9"/>
      <c r="CI30" s="23"/>
      <c r="CJ30" s="24"/>
      <c r="CK30" s="32"/>
      <c r="CL30" s="33"/>
      <c r="CM30" s="33"/>
      <c r="CN30" s="34"/>
      <c r="CO30" s="35"/>
      <c r="CP30" s="35"/>
      <c r="CQ30" s="36"/>
      <c r="CR30" s="36"/>
      <c r="CS30" s="36"/>
      <c r="CT30" s="37"/>
      <c r="CU30" s="37"/>
      <c r="CV30" s="37"/>
      <c r="CX30" s="9"/>
      <c r="CY30" s="23"/>
      <c r="CZ30" s="24"/>
      <c r="DA30" s="32"/>
      <c r="DB30" s="33"/>
      <c r="DC30" s="33"/>
      <c r="DD30" s="34"/>
      <c r="DE30" s="35"/>
      <c r="DF30" s="35"/>
      <c r="DG30" s="36"/>
      <c r="DH30" s="36"/>
      <c r="DI30" s="36"/>
      <c r="DJ30" s="37"/>
      <c r="DK30" s="37"/>
      <c r="DL30" s="37"/>
    </row>
    <row r="31" spans="1:116" x14ac:dyDescent="0.25">
      <c r="A31" s="2">
        <v>0</v>
      </c>
      <c r="B31" s="3">
        <v>0.8</v>
      </c>
      <c r="C31" s="61" t="str">
        <f>BI37</f>
        <v>NA</v>
      </c>
      <c r="D31" s="58" t="str">
        <f>BK37</f>
        <v>NA</v>
      </c>
      <c r="E31" s="58">
        <f t="shared" ref="E31:F35" si="22">BL37</f>
        <v>1</v>
      </c>
      <c r="F31" s="58" t="str">
        <f t="shared" si="22"/>
        <v>NA</v>
      </c>
      <c r="G31" s="68" t="s">
        <v>30</v>
      </c>
      <c r="H31" s="68" t="s">
        <v>30</v>
      </c>
      <c r="J31" s="2">
        <v>0</v>
      </c>
      <c r="K31" s="3">
        <v>0.8</v>
      </c>
      <c r="L31" s="61" t="str">
        <f>BY37</f>
        <v>NA</v>
      </c>
      <c r="M31" s="58" t="str">
        <f>CA37</f>
        <v>NA</v>
      </c>
      <c r="N31" s="58">
        <f t="shared" ref="N31:O35" si="23">CB37</f>
        <v>1</v>
      </c>
      <c r="O31" s="58" t="str">
        <f t="shared" si="23"/>
        <v>NA</v>
      </c>
      <c r="P31" s="68" t="s">
        <v>30</v>
      </c>
      <c r="Q31" s="68" t="s">
        <v>30</v>
      </c>
      <c r="R31" s="64"/>
      <c r="S31" s="64"/>
      <c r="T31" s="64"/>
      <c r="U31" s="64"/>
      <c r="V31" s="47" t="s">
        <v>48</v>
      </c>
      <c r="W31" s="5"/>
      <c r="X31" s="5"/>
      <c r="Y31" s="5"/>
      <c r="Z31" s="5" t="s">
        <v>32</v>
      </c>
      <c r="AA31" s="5"/>
      <c r="AB31" s="5"/>
      <c r="AC31" s="5"/>
      <c r="AD31" s="5"/>
      <c r="AE31" s="49"/>
      <c r="AF31" s="5"/>
      <c r="AG31" s="5"/>
      <c r="AH31" s="5"/>
      <c r="AI31" s="5"/>
      <c r="AJ31" s="5"/>
      <c r="AL31" s="47" t="s">
        <v>48</v>
      </c>
      <c r="AM31" s="5"/>
      <c r="AN31" s="5"/>
      <c r="AO31" s="5"/>
      <c r="AP31" s="5" t="s">
        <v>32</v>
      </c>
      <c r="AQ31" s="5"/>
      <c r="AR31" s="5"/>
      <c r="AS31" s="5"/>
      <c r="AT31" s="5"/>
      <c r="AU31" s="49"/>
      <c r="AV31" s="5"/>
      <c r="AW31" s="5"/>
      <c r="AX31" s="5"/>
      <c r="AY31" s="5"/>
      <c r="AZ31" s="5"/>
      <c r="BB31" s="47" t="s">
        <v>48</v>
      </c>
      <c r="BC31" s="5"/>
      <c r="BD31" s="5"/>
      <c r="BE31" s="5"/>
      <c r="BF31" s="5" t="s">
        <v>32</v>
      </c>
      <c r="BG31" s="5"/>
      <c r="BH31" s="5"/>
      <c r="BI31" s="5"/>
      <c r="BJ31" s="5"/>
      <c r="BK31" s="49"/>
      <c r="BL31" s="5"/>
      <c r="BM31" s="5"/>
      <c r="BN31" s="5"/>
      <c r="BO31" s="5"/>
      <c r="BP31" s="5"/>
      <c r="BR31" s="47" t="s">
        <v>48</v>
      </c>
      <c r="BS31" s="5"/>
      <c r="BT31" s="5"/>
      <c r="BU31" s="5"/>
      <c r="BV31" s="5" t="s">
        <v>32</v>
      </c>
      <c r="BW31" s="5"/>
      <c r="BX31" s="5"/>
      <c r="BY31" s="5"/>
      <c r="BZ31" s="5"/>
      <c r="CA31" s="49"/>
      <c r="CB31" s="5"/>
      <c r="CC31" s="5"/>
      <c r="CD31" s="5"/>
      <c r="CE31" s="5"/>
      <c r="CF31" s="5"/>
      <c r="CH31" s="47"/>
      <c r="CI31" s="5"/>
      <c r="CJ31" s="5"/>
      <c r="CK31" s="5"/>
      <c r="CL31" s="5"/>
      <c r="CM31" s="5"/>
      <c r="CN31" s="5"/>
      <c r="CO31" s="5"/>
      <c r="CP31" s="5"/>
      <c r="CQ31" s="49"/>
      <c r="CR31" s="5"/>
      <c r="CS31" s="5"/>
      <c r="CT31" s="5"/>
      <c r="CU31" s="5"/>
      <c r="CV31" s="5"/>
      <c r="CX31" s="47"/>
      <c r="CY31" s="5"/>
      <c r="CZ31" s="5"/>
      <c r="DA31" s="5"/>
      <c r="DB31" s="5"/>
      <c r="DC31" s="5"/>
      <c r="DD31" s="5"/>
      <c r="DE31" s="5"/>
      <c r="DF31" s="5"/>
      <c r="DG31" s="49"/>
      <c r="DH31" s="5"/>
      <c r="DI31" s="5"/>
      <c r="DJ31" s="5"/>
      <c r="DK31" s="5"/>
      <c r="DL31" s="5"/>
    </row>
    <row r="32" spans="1:116" x14ac:dyDescent="0.25">
      <c r="A32" s="2">
        <v>1</v>
      </c>
      <c r="B32" s="3">
        <v>0.9</v>
      </c>
      <c r="C32" s="61" t="str">
        <f>BI38</f>
        <v>---</v>
      </c>
      <c r="D32" s="58">
        <f>BK38</f>
        <v>0</v>
      </c>
      <c r="E32" s="58">
        <f t="shared" si="22"/>
        <v>1</v>
      </c>
      <c r="F32" s="58">
        <f t="shared" si="22"/>
        <v>0</v>
      </c>
      <c r="G32" s="68">
        <f>BN38</f>
        <v>16.653930093705952</v>
      </c>
      <c r="H32" s="68" t="str">
        <f>BO38</f>
        <v>---</v>
      </c>
      <c r="J32" s="2">
        <v>1</v>
      </c>
      <c r="K32" s="3">
        <v>0.9</v>
      </c>
      <c r="L32" s="61" t="str">
        <f t="shared" ref="L32:L35" si="24">BY38</f>
        <v>---</v>
      </c>
      <c r="M32" s="58">
        <f t="shared" ref="M32:M35" si="25">CA38</f>
        <v>0</v>
      </c>
      <c r="N32" s="58">
        <f t="shared" si="23"/>
        <v>1</v>
      </c>
      <c r="O32" s="58">
        <f t="shared" si="23"/>
        <v>0</v>
      </c>
      <c r="P32" s="68">
        <f>CD38</f>
        <v>18.058609716534445</v>
      </c>
      <c r="Q32" s="68" t="str">
        <f>CE38</f>
        <v>---</v>
      </c>
      <c r="R32" s="64"/>
      <c r="S32" s="64"/>
      <c r="T32" s="64"/>
      <c r="U32" s="64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</row>
    <row r="33" spans="1:116" x14ac:dyDescent="0.25">
      <c r="A33" s="2">
        <v>2</v>
      </c>
      <c r="B33" s="3">
        <v>0.92</v>
      </c>
      <c r="C33" s="61">
        <f>BI39</f>
        <v>49.183279654517058</v>
      </c>
      <c r="D33" s="58">
        <f>BK39</f>
        <v>2.0000000000000001E-4</v>
      </c>
      <c r="E33" s="58">
        <f t="shared" si="22"/>
        <v>0.99890000000000001</v>
      </c>
      <c r="F33" s="58">
        <f t="shared" si="22"/>
        <v>8.9999999999999998E-4</v>
      </c>
      <c r="G33" s="68">
        <f t="shared" ref="G33:H35" si="26">BN39</f>
        <v>15.631790507877097</v>
      </c>
      <c r="H33" s="68">
        <f t="shared" si="26"/>
        <v>12.577410376830413</v>
      </c>
      <c r="J33" s="2">
        <v>2</v>
      </c>
      <c r="K33" s="3">
        <v>0.92</v>
      </c>
      <c r="L33" s="61">
        <f t="shared" si="24"/>
        <v>38.493010457515744</v>
      </c>
      <c r="M33" s="58">
        <f t="shared" si="25"/>
        <v>2.0000000000000001E-4</v>
      </c>
      <c r="N33" s="58">
        <f t="shared" si="23"/>
        <v>0.99890000000000001</v>
      </c>
      <c r="O33" s="58">
        <f t="shared" si="23"/>
        <v>8.9999999999999998E-4</v>
      </c>
      <c r="P33" s="68">
        <f t="shared" ref="P33:Q35" si="27">CD39</f>
        <v>16.93540143214241</v>
      </c>
      <c r="Q33" s="68">
        <f t="shared" si="27"/>
        <v>13.396240407683058</v>
      </c>
      <c r="R33" s="64"/>
      <c r="S33" s="64"/>
      <c r="T33" s="64"/>
      <c r="U33" s="64"/>
      <c r="V33" s="4" t="s">
        <v>34</v>
      </c>
      <c r="W33" s="5"/>
      <c r="X33" s="5"/>
      <c r="Y33" s="5"/>
      <c r="Z33" s="5"/>
      <c r="AA33" s="5"/>
      <c r="AB33" s="5"/>
      <c r="AC33" s="5"/>
      <c r="AD33" s="5"/>
      <c r="AE33" s="6" t="s">
        <v>6</v>
      </c>
      <c r="AF33" s="5"/>
      <c r="AG33" s="5"/>
      <c r="AH33" s="5"/>
      <c r="AI33" s="5"/>
      <c r="AJ33" s="5"/>
      <c r="AL33" s="4" t="s">
        <v>34</v>
      </c>
      <c r="AM33" s="5"/>
      <c r="AN33" s="5"/>
      <c r="AO33" s="5"/>
      <c r="AP33" s="5"/>
      <c r="AQ33" s="5"/>
      <c r="AR33" s="5"/>
      <c r="AS33" s="5"/>
      <c r="AT33" s="5"/>
      <c r="AU33" s="6" t="s">
        <v>6</v>
      </c>
      <c r="AV33" s="5"/>
      <c r="AW33" s="5"/>
      <c r="AX33" s="5"/>
      <c r="AY33" s="5"/>
      <c r="AZ33" s="5"/>
      <c r="BB33" s="4" t="s">
        <v>34</v>
      </c>
      <c r="BC33" s="5"/>
      <c r="BD33" s="5"/>
      <c r="BE33" s="5"/>
      <c r="BF33" s="5"/>
      <c r="BG33" s="5"/>
      <c r="BH33" s="5"/>
      <c r="BI33" s="5"/>
      <c r="BJ33" s="5"/>
      <c r="BK33" s="6" t="s">
        <v>6</v>
      </c>
      <c r="BL33" s="5"/>
      <c r="BM33" s="5"/>
      <c r="BN33" s="5"/>
      <c r="BO33" s="5"/>
      <c r="BP33" s="5"/>
      <c r="BR33" s="4" t="s">
        <v>34</v>
      </c>
      <c r="BS33" s="5"/>
      <c r="BT33" s="5"/>
      <c r="BU33" s="5"/>
      <c r="BV33" s="5"/>
      <c r="BW33" s="5"/>
      <c r="BX33" s="5"/>
      <c r="BY33" s="5"/>
      <c r="BZ33" s="5"/>
      <c r="CA33" s="6" t="s">
        <v>6</v>
      </c>
      <c r="CB33" s="5"/>
      <c r="CC33" s="5"/>
      <c r="CD33" s="5"/>
      <c r="CE33" s="5"/>
      <c r="CF33" s="5"/>
      <c r="CH33" s="4"/>
      <c r="CI33" s="5"/>
      <c r="CJ33" s="5"/>
      <c r="CK33" s="5"/>
      <c r="CL33" s="5"/>
      <c r="CM33" s="5"/>
      <c r="CN33" s="5"/>
      <c r="CO33" s="5"/>
      <c r="CP33" s="5"/>
      <c r="CQ33" s="6"/>
      <c r="CR33" s="5"/>
      <c r="CS33" s="5"/>
      <c r="CT33" s="5"/>
      <c r="CU33" s="5"/>
      <c r="CV33" s="5"/>
      <c r="CX33" s="4"/>
      <c r="CY33" s="5"/>
      <c r="CZ33" s="5"/>
      <c r="DA33" s="5"/>
      <c r="DB33" s="5"/>
      <c r="DC33" s="5"/>
      <c r="DD33" s="5"/>
      <c r="DE33" s="5"/>
      <c r="DF33" s="5"/>
      <c r="DG33" s="6"/>
      <c r="DH33" s="5"/>
      <c r="DI33" s="5"/>
      <c r="DJ33" s="5"/>
      <c r="DK33" s="5"/>
      <c r="DL33" s="5"/>
    </row>
    <row r="34" spans="1:116" x14ac:dyDescent="0.25">
      <c r="A34" s="2">
        <v>3</v>
      </c>
      <c r="B34" s="3">
        <v>0.95</v>
      </c>
      <c r="C34" s="61">
        <f>BI40</f>
        <v>25.900835020868069</v>
      </c>
      <c r="D34" s="58">
        <f>BK40</f>
        <v>2.8999999999999998E-3</v>
      </c>
      <c r="E34" s="58">
        <f t="shared" si="22"/>
        <v>0.99350000000000005</v>
      </c>
      <c r="F34" s="58">
        <f t="shared" si="22"/>
        <v>3.5999999999999999E-3</v>
      </c>
      <c r="G34" s="68">
        <f t="shared" si="26"/>
        <v>15.254676743784238</v>
      </c>
      <c r="H34" s="68">
        <f t="shared" si="26"/>
        <v>14.730445527931417</v>
      </c>
      <c r="J34" s="2">
        <v>3</v>
      </c>
      <c r="K34" s="3">
        <v>0.95</v>
      </c>
      <c r="L34" s="61">
        <f t="shared" si="24"/>
        <v>10.278445840570216</v>
      </c>
      <c r="M34" s="58">
        <f t="shared" si="25"/>
        <v>3.0999999999999999E-3</v>
      </c>
      <c r="N34" s="58">
        <f t="shared" si="23"/>
        <v>0.99350000000000005</v>
      </c>
      <c r="O34" s="58">
        <f t="shared" si="23"/>
        <v>3.3999999999999998E-3</v>
      </c>
      <c r="P34" s="68">
        <f t="shared" si="27"/>
        <v>16.515499226599701</v>
      </c>
      <c r="Q34" s="68">
        <f t="shared" si="27"/>
        <v>15.817279496928537</v>
      </c>
      <c r="R34" s="64"/>
      <c r="S34" s="64"/>
      <c r="T34" s="64"/>
      <c r="U34" s="64"/>
      <c r="V34" s="8"/>
      <c r="W34" s="9"/>
      <c r="X34" s="9"/>
      <c r="Y34" s="10" t="s">
        <v>7</v>
      </c>
      <c r="Z34" s="10"/>
      <c r="AA34" s="10"/>
      <c r="AB34" s="10"/>
      <c r="AC34" s="10"/>
      <c r="AD34" s="10"/>
      <c r="AE34" s="10"/>
      <c r="AF34" s="10"/>
      <c r="AG34" s="11"/>
      <c r="AH34" s="12"/>
      <c r="AI34" s="12" t="s">
        <v>8</v>
      </c>
      <c r="AJ34" s="12"/>
      <c r="AL34" s="8"/>
      <c r="AM34" s="9"/>
      <c r="AN34" s="9"/>
      <c r="AO34" s="10" t="s">
        <v>7</v>
      </c>
      <c r="AP34" s="10"/>
      <c r="AQ34" s="10"/>
      <c r="AR34" s="10"/>
      <c r="AS34" s="10"/>
      <c r="AT34" s="10"/>
      <c r="AU34" s="10"/>
      <c r="AV34" s="10"/>
      <c r="AW34" s="11"/>
      <c r="AX34" s="12"/>
      <c r="AY34" s="12" t="s">
        <v>8</v>
      </c>
      <c r="AZ34" s="12"/>
      <c r="BB34" s="8"/>
      <c r="BC34" s="9"/>
      <c r="BD34" s="9"/>
      <c r="BE34" s="10" t="s">
        <v>7</v>
      </c>
      <c r="BF34" s="10"/>
      <c r="BG34" s="10"/>
      <c r="BH34" s="10"/>
      <c r="BI34" s="10"/>
      <c r="BJ34" s="10"/>
      <c r="BK34" s="10"/>
      <c r="BL34" s="10"/>
      <c r="BM34" s="11"/>
      <c r="BN34" s="12"/>
      <c r="BO34" s="12" t="s">
        <v>8</v>
      </c>
      <c r="BP34" s="12"/>
      <c r="BR34" s="8"/>
      <c r="BS34" s="9"/>
      <c r="BT34" s="9"/>
      <c r="BU34" s="10" t="s">
        <v>7</v>
      </c>
      <c r="BV34" s="10"/>
      <c r="BW34" s="10"/>
      <c r="BX34" s="10"/>
      <c r="BY34" s="10"/>
      <c r="BZ34" s="10"/>
      <c r="CA34" s="10"/>
      <c r="CB34" s="10"/>
      <c r="CC34" s="11"/>
      <c r="CD34" s="12"/>
      <c r="CE34" s="12" t="s">
        <v>8</v>
      </c>
      <c r="CF34" s="12"/>
      <c r="CH34" s="8"/>
      <c r="CI34" s="9"/>
      <c r="CJ34" s="9"/>
      <c r="CK34" s="10"/>
      <c r="CL34" s="10"/>
      <c r="CM34" s="10"/>
      <c r="CN34" s="10"/>
      <c r="CO34" s="10"/>
      <c r="CP34" s="10"/>
      <c r="CQ34" s="10"/>
      <c r="CR34" s="10"/>
      <c r="CS34" s="11"/>
      <c r="CT34" s="12"/>
      <c r="CU34" s="12"/>
      <c r="CV34" s="12"/>
      <c r="CX34" s="8"/>
      <c r="CY34" s="9"/>
      <c r="CZ34" s="9"/>
      <c r="DA34" s="10"/>
      <c r="DB34" s="10"/>
      <c r="DC34" s="10"/>
      <c r="DD34" s="10"/>
      <c r="DE34" s="10"/>
      <c r="DF34" s="10"/>
      <c r="DG34" s="10"/>
      <c r="DH34" s="10"/>
      <c r="DI34" s="11"/>
      <c r="DJ34" s="12"/>
      <c r="DK34" s="12"/>
      <c r="DL34" s="12"/>
    </row>
    <row r="35" spans="1:116" x14ac:dyDescent="0.25">
      <c r="A35" s="2">
        <v>4</v>
      </c>
      <c r="B35" s="3">
        <v>0.98</v>
      </c>
      <c r="C35" s="61">
        <f>BI41</f>
        <v>-38.446374422159657</v>
      </c>
      <c r="D35" s="58">
        <f>BK41</f>
        <v>5.3E-3</v>
      </c>
      <c r="E35" s="58">
        <f t="shared" si="22"/>
        <v>0.99199999999999999</v>
      </c>
      <c r="F35" s="58">
        <f t="shared" si="22"/>
        <v>2.7000000000000001E-3</v>
      </c>
      <c r="G35" s="68">
        <f t="shared" si="26"/>
        <v>16.56673411254668</v>
      </c>
      <c r="H35" s="68">
        <f t="shared" si="26"/>
        <v>24.396807672119539</v>
      </c>
      <c r="J35" s="2">
        <v>4</v>
      </c>
      <c r="K35" s="3">
        <v>0.98</v>
      </c>
      <c r="L35" s="61">
        <f t="shared" si="24"/>
        <v>-59.40905587925279</v>
      </c>
      <c r="M35" s="58">
        <f t="shared" si="25"/>
        <v>5.8999999999999999E-3</v>
      </c>
      <c r="N35" s="58">
        <f t="shared" si="23"/>
        <v>0.99199999999999999</v>
      </c>
      <c r="O35" s="58">
        <f t="shared" si="23"/>
        <v>2.0999999999999999E-3</v>
      </c>
      <c r="P35" s="68">
        <f t="shared" si="27"/>
        <v>17.915034323833304</v>
      </c>
      <c r="Q35" s="68">
        <f t="shared" si="27"/>
        <v>25.718025291231722</v>
      </c>
      <c r="R35" s="64"/>
      <c r="S35" s="64"/>
      <c r="T35" s="64"/>
      <c r="U35" s="64"/>
      <c r="V35" s="8"/>
      <c r="W35" s="13"/>
      <c r="X35" s="14"/>
      <c r="Y35" s="9" t="s">
        <v>9</v>
      </c>
      <c r="Z35" s="15" t="s">
        <v>10</v>
      </c>
      <c r="AA35" s="15" t="s">
        <v>11</v>
      </c>
      <c r="AB35" s="9"/>
      <c r="AC35" s="15" t="s">
        <v>12</v>
      </c>
      <c r="AD35" s="15" t="s">
        <v>13</v>
      </c>
      <c r="AE35" s="16" t="s">
        <v>14</v>
      </c>
      <c r="AF35" s="17" t="s">
        <v>15</v>
      </c>
      <c r="AG35" s="16" t="s">
        <v>14</v>
      </c>
      <c r="AH35" s="9" t="s">
        <v>16</v>
      </c>
      <c r="AI35" s="13"/>
      <c r="AJ35" s="13"/>
      <c r="AL35" s="8"/>
      <c r="AM35" s="13"/>
      <c r="AN35" s="14"/>
      <c r="AO35" s="9" t="s">
        <v>9</v>
      </c>
      <c r="AP35" s="15" t="s">
        <v>10</v>
      </c>
      <c r="AQ35" s="15" t="s">
        <v>11</v>
      </c>
      <c r="AR35" s="9"/>
      <c r="AS35" s="15" t="s">
        <v>12</v>
      </c>
      <c r="AT35" s="15" t="s">
        <v>13</v>
      </c>
      <c r="AU35" s="16" t="s">
        <v>14</v>
      </c>
      <c r="AV35" s="17" t="s">
        <v>15</v>
      </c>
      <c r="AW35" s="16" t="s">
        <v>14</v>
      </c>
      <c r="AX35" s="9" t="s">
        <v>16</v>
      </c>
      <c r="AY35" s="13"/>
      <c r="AZ35" s="13"/>
      <c r="BB35" s="8"/>
      <c r="BC35" s="13"/>
      <c r="BD35" s="14"/>
      <c r="BE35" s="9" t="s">
        <v>9</v>
      </c>
      <c r="BF35" s="15" t="s">
        <v>10</v>
      </c>
      <c r="BG35" s="15" t="s">
        <v>11</v>
      </c>
      <c r="BH35" s="9"/>
      <c r="BI35" s="15" t="s">
        <v>12</v>
      </c>
      <c r="BJ35" s="15" t="s">
        <v>13</v>
      </c>
      <c r="BK35" s="16" t="s">
        <v>14</v>
      </c>
      <c r="BL35" s="17" t="s">
        <v>15</v>
      </c>
      <c r="BM35" s="16" t="s">
        <v>14</v>
      </c>
      <c r="BN35" s="9" t="s">
        <v>16</v>
      </c>
      <c r="BO35" s="13"/>
      <c r="BP35" s="13"/>
      <c r="BR35" s="8"/>
      <c r="BS35" s="13"/>
      <c r="BT35" s="14"/>
      <c r="BU35" s="9" t="s">
        <v>9</v>
      </c>
      <c r="BV35" s="15" t="s">
        <v>10</v>
      </c>
      <c r="BW35" s="15" t="s">
        <v>11</v>
      </c>
      <c r="BX35" s="9"/>
      <c r="BY35" s="15" t="s">
        <v>12</v>
      </c>
      <c r="BZ35" s="15" t="s">
        <v>13</v>
      </c>
      <c r="CA35" s="16" t="s">
        <v>14</v>
      </c>
      <c r="CB35" s="17" t="s">
        <v>15</v>
      </c>
      <c r="CC35" s="16" t="s">
        <v>14</v>
      </c>
      <c r="CD35" s="9" t="s">
        <v>16</v>
      </c>
      <c r="CE35" s="13"/>
      <c r="CF35" s="13"/>
      <c r="CH35" s="8"/>
      <c r="CI35" s="13"/>
      <c r="CJ35" s="14"/>
      <c r="CK35" s="9"/>
      <c r="CL35" s="15"/>
      <c r="CM35" s="15"/>
      <c r="CN35" s="9"/>
      <c r="CO35" s="15"/>
      <c r="CP35" s="15"/>
      <c r="CQ35" s="16"/>
      <c r="CR35" s="17"/>
      <c r="CS35" s="16"/>
      <c r="CT35" s="9"/>
      <c r="CU35" s="13"/>
      <c r="CV35" s="13"/>
      <c r="CX35" s="8"/>
      <c r="CY35" s="13"/>
      <c r="CZ35" s="14"/>
      <c r="DA35" s="9"/>
      <c r="DB35" s="15"/>
      <c r="DC35" s="15"/>
      <c r="DD35" s="9"/>
      <c r="DE35" s="15"/>
      <c r="DF35" s="15"/>
      <c r="DG35" s="16"/>
      <c r="DH35" s="17"/>
      <c r="DI35" s="16"/>
      <c r="DJ35" s="9"/>
      <c r="DK35" s="13"/>
      <c r="DL35" s="13"/>
    </row>
    <row r="36" spans="1:116" x14ac:dyDescent="0.25">
      <c r="C36" s="64" t="e">
        <f t="shared" ref="C36:G39" si="28">(C32-C20)/C20</f>
        <v>#VALUE!</v>
      </c>
      <c r="D36" s="64">
        <f t="shared" si="28"/>
        <v>-1</v>
      </c>
      <c r="E36" s="64"/>
      <c r="F36" s="64"/>
      <c r="G36" s="64">
        <f t="shared" si="28"/>
        <v>1.956531744481363</v>
      </c>
      <c r="H36" s="64" t="e">
        <f t="shared" ref="H36" si="29">(H32-H20)/H20</f>
        <v>#VALUE!</v>
      </c>
      <c r="L36" s="64" t="e">
        <f t="shared" ref="L36:M39" si="30">(L32-C20)/C20</f>
        <v>#VALUE!</v>
      </c>
      <c r="M36" s="64">
        <f t="shared" si="30"/>
        <v>-1</v>
      </c>
      <c r="N36" s="64"/>
      <c r="O36" s="64"/>
      <c r="P36" s="64">
        <f t="shared" ref="P36:Q39" si="31">(P32-G20)/G20</f>
        <v>2.2059011048876549</v>
      </c>
      <c r="Q36" s="64" t="e">
        <f t="shared" si="31"/>
        <v>#VALUE!</v>
      </c>
      <c r="R36" s="64"/>
      <c r="S36" s="64"/>
      <c r="T36" s="64"/>
      <c r="U36" s="64"/>
      <c r="V36" s="18"/>
      <c r="W36" s="19" t="s">
        <v>17</v>
      </c>
      <c r="X36" s="20" t="s">
        <v>18</v>
      </c>
      <c r="Y36" s="19" t="s">
        <v>19</v>
      </c>
      <c r="Z36" s="21" t="s">
        <v>20</v>
      </c>
      <c r="AA36" s="21" t="s">
        <v>21</v>
      </c>
      <c r="AB36" s="19" t="s">
        <v>12</v>
      </c>
      <c r="AC36" s="21" t="s">
        <v>22</v>
      </c>
      <c r="AD36" s="21" t="s">
        <v>22</v>
      </c>
      <c r="AE36" s="22" t="s">
        <v>23</v>
      </c>
      <c r="AF36" s="22" t="s">
        <v>24</v>
      </c>
      <c r="AG36" s="22" t="s">
        <v>25</v>
      </c>
      <c r="AH36" s="19" t="s">
        <v>26</v>
      </c>
      <c r="AI36" s="19" t="s">
        <v>27</v>
      </c>
      <c r="AJ36" s="19" t="s">
        <v>28</v>
      </c>
      <c r="AL36" s="18"/>
      <c r="AM36" s="19" t="s">
        <v>17</v>
      </c>
      <c r="AN36" s="20" t="s">
        <v>18</v>
      </c>
      <c r="AO36" s="19" t="s">
        <v>19</v>
      </c>
      <c r="AP36" s="21" t="s">
        <v>20</v>
      </c>
      <c r="AQ36" s="21" t="s">
        <v>21</v>
      </c>
      <c r="AR36" s="19" t="s">
        <v>12</v>
      </c>
      <c r="AS36" s="21" t="s">
        <v>22</v>
      </c>
      <c r="AT36" s="21" t="s">
        <v>22</v>
      </c>
      <c r="AU36" s="22" t="s">
        <v>23</v>
      </c>
      <c r="AV36" s="22" t="s">
        <v>24</v>
      </c>
      <c r="AW36" s="22" t="s">
        <v>25</v>
      </c>
      <c r="AX36" s="19" t="s">
        <v>26</v>
      </c>
      <c r="AY36" s="19" t="s">
        <v>27</v>
      </c>
      <c r="AZ36" s="19" t="s">
        <v>28</v>
      </c>
      <c r="BB36" s="18"/>
      <c r="BC36" s="19" t="s">
        <v>17</v>
      </c>
      <c r="BD36" s="20" t="s">
        <v>18</v>
      </c>
      <c r="BE36" s="19" t="s">
        <v>19</v>
      </c>
      <c r="BF36" s="21" t="s">
        <v>20</v>
      </c>
      <c r="BG36" s="21" t="s">
        <v>21</v>
      </c>
      <c r="BH36" s="19" t="s">
        <v>12</v>
      </c>
      <c r="BI36" s="21" t="s">
        <v>22</v>
      </c>
      <c r="BJ36" s="21" t="s">
        <v>22</v>
      </c>
      <c r="BK36" s="22" t="s">
        <v>23</v>
      </c>
      <c r="BL36" s="22" t="s">
        <v>24</v>
      </c>
      <c r="BM36" s="22" t="s">
        <v>25</v>
      </c>
      <c r="BN36" s="19" t="s">
        <v>26</v>
      </c>
      <c r="BO36" s="19" t="s">
        <v>27</v>
      </c>
      <c r="BP36" s="19" t="s">
        <v>28</v>
      </c>
      <c r="BR36" s="18"/>
      <c r="BS36" s="19" t="s">
        <v>17</v>
      </c>
      <c r="BT36" s="20" t="s">
        <v>18</v>
      </c>
      <c r="BU36" s="19" t="s">
        <v>19</v>
      </c>
      <c r="BV36" s="21" t="s">
        <v>20</v>
      </c>
      <c r="BW36" s="21" t="s">
        <v>21</v>
      </c>
      <c r="BX36" s="19" t="s">
        <v>12</v>
      </c>
      <c r="BY36" s="21" t="s">
        <v>22</v>
      </c>
      <c r="BZ36" s="21" t="s">
        <v>22</v>
      </c>
      <c r="CA36" s="22" t="s">
        <v>23</v>
      </c>
      <c r="CB36" s="22" t="s">
        <v>24</v>
      </c>
      <c r="CC36" s="22" t="s">
        <v>25</v>
      </c>
      <c r="CD36" s="19" t="s">
        <v>26</v>
      </c>
      <c r="CE36" s="19" t="s">
        <v>27</v>
      </c>
      <c r="CF36" s="19" t="s">
        <v>28</v>
      </c>
      <c r="CH36" s="18"/>
      <c r="CI36" s="19"/>
      <c r="CJ36" s="20"/>
      <c r="CK36" s="19"/>
      <c r="CL36" s="21"/>
      <c r="CM36" s="21"/>
      <c r="CN36" s="19"/>
      <c r="CO36" s="21"/>
      <c r="CP36" s="21"/>
      <c r="CQ36" s="22"/>
      <c r="CR36" s="22"/>
      <c r="CS36" s="22"/>
      <c r="CT36" s="19"/>
      <c r="CU36" s="19"/>
      <c r="CV36" s="19"/>
      <c r="CX36" s="18"/>
      <c r="CY36" s="19"/>
      <c r="CZ36" s="20"/>
      <c r="DA36" s="19"/>
      <c r="DB36" s="21"/>
      <c r="DC36" s="21"/>
      <c r="DD36" s="19"/>
      <c r="DE36" s="21"/>
      <c r="DF36" s="21"/>
      <c r="DG36" s="22"/>
      <c r="DH36" s="22"/>
      <c r="DI36" s="22"/>
      <c r="DJ36" s="19"/>
      <c r="DK36" s="19"/>
      <c r="DL36" s="19"/>
    </row>
    <row r="37" spans="1:116" x14ac:dyDescent="0.25">
      <c r="C37" s="64">
        <f t="shared" si="28"/>
        <v>-0.90920558955090192</v>
      </c>
      <c r="D37" s="64">
        <f t="shared" si="28"/>
        <v>-0.9786318181818181</v>
      </c>
      <c r="E37" s="64"/>
      <c r="F37" s="64"/>
      <c r="G37" s="64">
        <f t="shared" si="28"/>
        <v>1.8264713626741005</v>
      </c>
      <c r="H37" s="64">
        <f t="shared" ref="H37" si="32">(H33-H21)/H21</f>
        <v>0.54095312250773042</v>
      </c>
      <c r="L37" s="64">
        <f t="shared" si="30"/>
        <v>-0.92894027776408905</v>
      </c>
      <c r="M37" s="64">
        <f t="shared" si="30"/>
        <v>-0.9786318181818181</v>
      </c>
      <c r="N37" s="64"/>
      <c r="O37" s="64"/>
      <c r="P37" s="64">
        <f t="shared" si="31"/>
        <v>2.0621845360081648</v>
      </c>
      <c r="Q37" s="64">
        <f t="shared" si="31"/>
        <v>0.64127414687136897</v>
      </c>
      <c r="R37" s="64"/>
      <c r="S37" s="64"/>
      <c r="T37" s="64"/>
      <c r="U37" s="64"/>
      <c r="V37" s="9" t="s">
        <v>29</v>
      </c>
      <c r="W37" s="23">
        <v>0</v>
      </c>
      <c r="X37" s="24" t="s">
        <v>39</v>
      </c>
      <c r="Y37" s="25">
        <v>1954.5713886711542</v>
      </c>
      <c r="Z37" s="26">
        <v>475.60068746639865</v>
      </c>
      <c r="AA37" s="26">
        <v>7808.9050264785556</v>
      </c>
      <c r="AB37" s="27">
        <v>9763.4764151497129</v>
      </c>
      <c r="AC37" s="28" t="s">
        <v>30</v>
      </c>
      <c r="AD37" s="28" t="s">
        <v>30</v>
      </c>
      <c r="AE37" s="29" t="s">
        <v>30</v>
      </c>
      <c r="AF37" s="30">
        <v>1</v>
      </c>
      <c r="AG37" s="29" t="s">
        <v>30</v>
      </c>
      <c r="AH37" s="31"/>
      <c r="AI37" s="31"/>
      <c r="AJ37" s="31"/>
      <c r="AL37" s="9" t="s">
        <v>29</v>
      </c>
      <c r="AM37" s="23">
        <v>0</v>
      </c>
      <c r="AN37" s="24" t="s">
        <v>39</v>
      </c>
      <c r="AO37" s="25">
        <v>1954.5713886711542</v>
      </c>
      <c r="AP37" s="26">
        <v>452.25344136334149</v>
      </c>
      <c r="AQ37" s="26">
        <v>7143.3023244407941</v>
      </c>
      <c r="AR37" s="27">
        <v>9097.8737131119087</v>
      </c>
      <c r="AS37" s="28" t="s">
        <v>30</v>
      </c>
      <c r="AT37" s="28" t="s">
        <v>30</v>
      </c>
      <c r="AU37" s="29" t="s">
        <v>30</v>
      </c>
      <c r="AV37" s="30">
        <v>1</v>
      </c>
      <c r="AW37" s="29" t="s">
        <v>30</v>
      </c>
      <c r="AX37" s="31"/>
      <c r="AY37" s="31"/>
      <c r="AZ37" s="31"/>
      <c r="BB37" s="9" t="s">
        <v>29</v>
      </c>
      <c r="BC37" s="23">
        <v>0</v>
      </c>
      <c r="BD37" s="24" t="s">
        <v>39</v>
      </c>
      <c r="BE37" s="25">
        <v>2447.8429069122321</v>
      </c>
      <c r="BF37" s="26">
        <v>344.19943574115979</v>
      </c>
      <c r="BG37" s="26">
        <v>5800.0908408382911</v>
      </c>
      <c r="BH37" s="27">
        <v>8247.9337477504214</v>
      </c>
      <c r="BI37" s="28" t="s">
        <v>30</v>
      </c>
      <c r="BJ37" s="28" t="s">
        <v>30</v>
      </c>
      <c r="BK37" s="29" t="s">
        <v>30</v>
      </c>
      <c r="BL37" s="30">
        <v>1</v>
      </c>
      <c r="BM37" s="29" t="s">
        <v>30</v>
      </c>
      <c r="BN37" s="31"/>
      <c r="BO37" s="31"/>
      <c r="BP37" s="31"/>
      <c r="BR37" s="9" t="s">
        <v>29</v>
      </c>
      <c r="BS37" s="23">
        <v>0</v>
      </c>
      <c r="BT37" s="24" t="s">
        <v>39</v>
      </c>
      <c r="BU37" s="25">
        <v>2447.8429069122321</v>
      </c>
      <c r="BV37" s="26">
        <v>321.32361166364217</v>
      </c>
      <c r="BW37" s="26">
        <v>5342.5452585319763</v>
      </c>
      <c r="BX37" s="27">
        <v>7790.3881654440938</v>
      </c>
      <c r="BY37" s="28" t="s">
        <v>30</v>
      </c>
      <c r="BZ37" s="28" t="s">
        <v>30</v>
      </c>
      <c r="CA37" s="29" t="s">
        <v>30</v>
      </c>
      <c r="CB37" s="30">
        <v>1</v>
      </c>
      <c r="CC37" s="29" t="s">
        <v>30</v>
      </c>
      <c r="CD37" s="31"/>
      <c r="CE37" s="31"/>
      <c r="CF37" s="31"/>
      <c r="CH37" s="9"/>
      <c r="CI37" s="23"/>
      <c r="CJ37" s="24"/>
      <c r="CK37" s="25"/>
      <c r="CL37" s="26"/>
      <c r="CM37" s="26"/>
      <c r="CN37" s="27"/>
      <c r="CO37" s="28"/>
      <c r="CP37" s="28"/>
      <c r="CQ37" s="29"/>
      <c r="CR37" s="30"/>
      <c r="CS37" s="29"/>
      <c r="CT37" s="31"/>
      <c r="CU37" s="31"/>
      <c r="CV37" s="31"/>
      <c r="CX37" s="9"/>
      <c r="CY37" s="23"/>
      <c r="CZ37" s="24"/>
      <c r="DA37" s="25"/>
      <c r="DB37" s="26"/>
      <c r="DC37" s="26"/>
      <c r="DD37" s="27"/>
      <c r="DE37" s="28"/>
      <c r="DF37" s="28"/>
      <c r="DG37" s="29"/>
      <c r="DH37" s="30"/>
      <c r="DI37" s="29"/>
      <c r="DJ37" s="31"/>
      <c r="DK37" s="31"/>
      <c r="DL37" s="31"/>
    </row>
    <row r="38" spans="1:116" x14ac:dyDescent="0.25">
      <c r="C38" s="64">
        <f t="shared" si="28"/>
        <v>-0.93140898554159046</v>
      </c>
      <c r="D38" s="64">
        <f t="shared" si="28"/>
        <v>-0.86634411764705888</v>
      </c>
      <c r="E38" s="64"/>
      <c r="F38" s="64"/>
      <c r="G38" s="64">
        <f t="shared" si="28"/>
        <v>1.5486445059269609</v>
      </c>
      <c r="H38" s="64">
        <f t="shared" ref="H38" si="33">(H34-H22)/H22</f>
        <v>0.54277633366966094</v>
      </c>
      <c r="L38" s="64">
        <f t="shared" si="30"/>
        <v>-0.97278045180039519</v>
      </c>
      <c r="M38" s="64">
        <f t="shared" si="30"/>
        <v>-0.85712647058823532</v>
      </c>
      <c r="N38" s="64"/>
      <c r="O38" s="64"/>
      <c r="P38" s="64">
        <f t="shared" si="31"/>
        <v>1.7592938921937769</v>
      </c>
      <c r="Q38" s="64">
        <f t="shared" si="31"/>
        <v>0.65660464407735608</v>
      </c>
      <c r="R38" s="64"/>
      <c r="S38" s="64"/>
      <c r="T38" s="64"/>
      <c r="U38" s="64"/>
      <c r="V38" s="9" t="s">
        <v>29</v>
      </c>
      <c r="W38" s="23">
        <v>1</v>
      </c>
      <c r="X38" s="24" t="s">
        <v>40</v>
      </c>
      <c r="Y38" s="32">
        <v>1989.9288835945322</v>
      </c>
      <c r="Z38" s="33">
        <v>469.32375730288049</v>
      </c>
      <c r="AA38" s="33">
        <v>7704.5839641394623</v>
      </c>
      <c r="AB38" s="34">
        <v>9694.5128477339986</v>
      </c>
      <c r="AC38" s="35">
        <v>700.66135223548451</v>
      </c>
      <c r="AD38" s="35">
        <v>68.963567415714351</v>
      </c>
      <c r="AE38" s="36">
        <v>9.3597106998510957E-3</v>
      </c>
      <c r="AF38" s="36">
        <v>0.96936821952776009</v>
      </c>
      <c r="AG38" s="36">
        <v>2.1272069772388852E-2</v>
      </c>
      <c r="AH38" s="37">
        <v>5.6329278807142984</v>
      </c>
      <c r="AI38" s="37">
        <v>10.098965725114038</v>
      </c>
      <c r="AJ38" s="37">
        <v>6.5361671315527721</v>
      </c>
      <c r="AL38" s="9" t="s">
        <v>29</v>
      </c>
      <c r="AM38" s="23">
        <v>1</v>
      </c>
      <c r="AN38" s="24" t="s">
        <v>40</v>
      </c>
      <c r="AO38" s="32">
        <v>1989.329520177369</v>
      </c>
      <c r="AP38" s="33">
        <v>445.92240139237884</v>
      </c>
      <c r="AQ38" s="33">
        <v>7043.7539506828143</v>
      </c>
      <c r="AR38" s="34">
        <v>9033.083470860156</v>
      </c>
      <c r="AS38" s="35">
        <v>808.2362096679185</v>
      </c>
      <c r="AT38" s="35">
        <v>64.790242251752716</v>
      </c>
      <c r="AU38" s="36">
        <v>8.9342693044033184E-3</v>
      </c>
      <c r="AV38" s="36">
        <v>0.96936821952776009</v>
      </c>
      <c r="AW38" s="36">
        <v>2.1697511167836629E-2</v>
      </c>
      <c r="AX38" s="37">
        <v>5.4901140516618376</v>
      </c>
      <c r="AY38" s="37">
        <v>8.6161711792870115</v>
      </c>
      <c r="AZ38" s="37">
        <v>5.1796041419852159</v>
      </c>
      <c r="BB38" s="9" t="s">
        <v>29</v>
      </c>
      <c r="BC38" s="23">
        <v>1</v>
      </c>
      <c r="BD38" s="24" t="s">
        <v>40</v>
      </c>
      <c r="BE38" s="32">
        <v>2452.1297433166933</v>
      </c>
      <c r="BF38" s="33">
        <v>343.94202884799159</v>
      </c>
      <c r="BG38" s="33">
        <v>5796.3487073737761</v>
      </c>
      <c r="BH38" s="34">
        <v>8248.4784506903616</v>
      </c>
      <c r="BI38" s="35" t="s">
        <v>61</v>
      </c>
      <c r="BJ38" s="35">
        <v>-0.54470293994017993</v>
      </c>
      <c r="BK38" s="36">
        <v>0</v>
      </c>
      <c r="BL38" s="36">
        <v>1</v>
      </c>
      <c r="BM38" s="36">
        <v>0</v>
      </c>
      <c r="BN38" s="37">
        <v>16.653930093705952</v>
      </c>
      <c r="BO38" s="37" t="s">
        <v>61</v>
      </c>
      <c r="BP38" s="37" t="s">
        <v>61</v>
      </c>
      <c r="BR38" s="9" t="s">
        <v>29</v>
      </c>
      <c r="BS38" s="23">
        <v>1</v>
      </c>
      <c r="BT38" s="24" t="s">
        <v>40</v>
      </c>
      <c r="BU38" s="32">
        <v>2452.1297433166933</v>
      </c>
      <c r="BV38" s="33">
        <v>321.0862270326129</v>
      </c>
      <c r="BW38" s="33">
        <v>5339.2374362277751</v>
      </c>
      <c r="BX38" s="34">
        <v>7791.3671795443552</v>
      </c>
      <c r="BY38" s="35" t="s">
        <v>61</v>
      </c>
      <c r="BZ38" s="35">
        <v>-0.97901410026133817</v>
      </c>
      <c r="CA38" s="36">
        <v>0</v>
      </c>
      <c r="CB38" s="36">
        <v>1</v>
      </c>
      <c r="CC38" s="36">
        <v>0</v>
      </c>
      <c r="CD38" s="37">
        <v>18.058609716534445</v>
      </c>
      <c r="CE38" s="37" t="s">
        <v>61</v>
      </c>
      <c r="CF38" s="37" t="s">
        <v>61</v>
      </c>
      <c r="CH38" s="9"/>
      <c r="CI38" s="23"/>
      <c r="CJ38" s="24"/>
      <c r="CK38" s="32"/>
      <c r="CL38" s="33"/>
      <c r="CM38" s="33"/>
      <c r="CN38" s="34"/>
      <c r="CO38" s="35"/>
      <c r="CP38" s="35"/>
      <c r="CQ38" s="36"/>
      <c r="CR38" s="36"/>
      <c r="CS38" s="36"/>
      <c r="CT38" s="37"/>
      <c r="CU38" s="37"/>
      <c r="CV38" s="37"/>
      <c r="CX38" s="9"/>
      <c r="CY38" s="23"/>
      <c r="CZ38" s="24"/>
      <c r="DA38" s="32"/>
      <c r="DB38" s="33"/>
      <c r="DC38" s="33"/>
      <c r="DD38" s="34"/>
      <c r="DE38" s="35"/>
      <c r="DF38" s="35"/>
      <c r="DG38" s="36"/>
      <c r="DH38" s="36"/>
      <c r="DI38" s="36"/>
      <c r="DJ38" s="37"/>
      <c r="DK38" s="37"/>
      <c r="DL38" s="37"/>
    </row>
    <row r="39" spans="1:116" x14ac:dyDescent="0.25">
      <c r="C39" s="64">
        <f t="shared" si="28"/>
        <v>-1.0970621280511403</v>
      </c>
      <c r="D39" s="64">
        <f t="shared" si="28"/>
        <v>-0.83050816326530619</v>
      </c>
      <c r="E39" s="64"/>
      <c r="F39" s="64"/>
      <c r="G39" s="64">
        <f t="shared" si="28"/>
        <v>1.504842589495641</v>
      </c>
      <c r="H39" s="64">
        <f t="shared" ref="H39" si="34">(H35-H23)/H23</f>
        <v>1.0998686747142052</v>
      </c>
      <c r="L39" s="64">
        <f t="shared" si="30"/>
        <v>-1.149984737854131</v>
      </c>
      <c r="M39" s="64">
        <f t="shared" si="30"/>
        <v>-0.81132040816326534</v>
      </c>
      <c r="N39" s="64"/>
      <c r="O39" s="64"/>
      <c r="P39" s="64">
        <f t="shared" si="31"/>
        <v>1.7087017067913639</v>
      </c>
      <c r="Q39" s="64">
        <f t="shared" si="31"/>
        <v>1.2135877943687285</v>
      </c>
      <c r="R39" s="64"/>
      <c r="S39" s="64"/>
      <c r="T39" s="64"/>
      <c r="U39" s="64"/>
      <c r="V39" s="9" t="s">
        <v>29</v>
      </c>
      <c r="W39" s="23">
        <v>2</v>
      </c>
      <c r="X39" s="24" t="s">
        <v>41</v>
      </c>
      <c r="Y39" s="32">
        <v>1994.8068664159373</v>
      </c>
      <c r="Z39" s="33">
        <v>468.32548597544769</v>
      </c>
      <c r="AA39" s="33">
        <v>7688.2015163494207</v>
      </c>
      <c r="AB39" s="34">
        <v>9683.0083827653561</v>
      </c>
      <c r="AC39" s="35">
        <v>541.69942192741689</v>
      </c>
      <c r="AD39" s="35">
        <v>80.468032384356775</v>
      </c>
      <c r="AE39" s="36">
        <v>9.3597106998510957E-3</v>
      </c>
      <c r="AF39" s="36">
        <v>0.95426504998936401</v>
      </c>
      <c r="AG39" s="36">
        <v>3.6375239310784936E-2</v>
      </c>
      <c r="AH39" s="37">
        <v>5.5304966872503512</v>
      </c>
      <c r="AI39" s="37">
        <v>8.1620979854092326</v>
      </c>
      <c r="AJ39" s="37">
        <v>5.719146240108671</v>
      </c>
      <c r="AL39" s="9" t="s">
        <v>29</v>
      </c>
      <c r="AM39" s="23">
        <v>2</v>
      </c>
      <c r="AN39" s="24" t="s">
        <v>41</v>
      </c>
      <c r="AO39" s="32">
        <v>1994.4528215061659</v>
      </c>
      <c r="AP39" s="33">
        <v>444.89143778865468</v>
      </c>
      <c r="AQ39" s="33">
        <v>7027.7911943380777</v>
      </c>
      <c r="AR39" s="34">
        <v>9022.2440158442114</v>
      </c>
      <c r="AS39" s="35">
        <v>622.6323473432526</v>
      </c>
      <c r="AT39" s="35">
        <v>75.629697267697338</v>
      </c>
      <c r="AU39" s="36">
        <v>9.1469900021272071E-3</v>
      </c>
      <c r="AV39" s="36">
        <v>0.95426504998936401</v>
      </c>
      <c r="AW39" s="36">
        <v>3.6587960008508828E-2</v>
      </c>
      <c r="AX39" s="37">
        <v>5.4171982437142976</v>
      </c>
      <c r="AY39" s="37">
        <v>7.2133728885186175</v>
      </c>
      <c r="AZ39" s="37">
        <v>5.2041450745545745</v>
      </c>
      <c r="BB39" s="9" t="s">
        <v>29</v>
      </c>
      <c r="BC39" s="23">
        <v>2</v>
      </c>
      <c r="BD39" s="24" t="s">
        <v>41</v>
      </c>
      <c r="BE39" s="32">
        <v>2452.583149048538</v>
      </c>
      <c r="BF39" s="33">
        <v>343.8961920318792</v>
      </c>
      <c r="BG39" s="33">
        <v>5795.6151759978065</v>
      </c>
      <c r="BH39" s="34">
        <v>8248.1983250462363</v>
      </c>
      <c r="BI39" s="35">
        <v>49.183279654517058</v>
      </c>
      <c r="BJ39" s="35">
        <v>-0.2645772958148882</v>
      </c>
      <c r="BK39" s="36">
        <v>2.0000000000000001E-4</v>
      </c>
      <c r="BL39" s="36">
        <v>0.99890000000000001</v>
      </c>
      <c r="BM39" s="36">
        <v>8.9999999999999998E-4</v>
      </c>
      <c r="BN39" s="37">
        <v>15.631790507877097</v>
      </c>
      <c r="BO39" s="37">
        <v>12.577410376830413</v>
      </c>
      <c r="BP39" s="37">
        <v>11.306257994607586</v>
      </c>
      <c r="BR39" s="9" t="s">
        <v>29</v>
      </c>
      <c r="BS39" s="23">
        <v>2</v>
      </c>
      <c r="BT39" s="24" t="s">
        <v>41</v>
      </c>
      <c r="BU39" s="32">
        <v>2452.583149048538</v>
      </c>
      <c r="BV39" s="33">
        <v>321.04371028927562</v>
      </c>
      <c r="BW39" s="33">
        <v>5338.575992793345</v>
      </c>
      <c r="BX39" s="34">
        <v>7791.159141841772</v>
      </c>
      <c r="BY39" s="35">
        <v>38.493010457515744</v>
      </c>
      <c r="BZ39" s="35">
        <v>-0.77097639767816872</v>
      </c>
      <c r="CA39" s="36">
        <v>2.0000000000000001E-4</v>
      </c>
      <c r="CB39" s="36">
        <v>0.99890000000000001</v>
      </c>
      <c r="CC39" s="36">
        <v>8.9999999999999998E-4</v>
      </c>
      <c r="CD39" s="37">
        <v>16.93540143214241</v>
      </c>
      <c r="CE39" s="37">
        <v>13.396240407683058</v>
      </c>
      <c r="CF39" s="37">
        <v>11.306257994607586</v>
      </c>
      <c r="CH39" s="9"/>
      <c r="CI39" s="23"/>
      <c r="CJ39" s="24"/>
      <c r="CK39" s="32"/>
      <c r="CL39" s="33"/>
      <c r="CM39" s="33"/>
      <c r="CN39" s="34"/>
      <c r="CO39" s="35"/>
      <c r="CP39" s="35"/>
      <c r="CQ39" s="36"/>
      <c r="CR39" s="36"/>
      <c r="CS39" s="36"/>
      <c r="CT39" s="37"/>
      <c r="CU39" s="37"/>
      <c r="CV39" s="37"/>
      <c r="CX39" s="9"/>
      <c r="CY39" s="23"/>
      <c r="CZ39" s="24"/>
      <c r="DA39" s="32"/>
      <c r="DB39" s="33"/>
      <c r="DC39" s="33"/>
      <c r="DD39" s="34"/>
      <c r="DE39" s="35"/>
      <c r="DF39" s="35"/>
      <c r="DG39" s="36"/>
      <c r="DH39" s="36"/>
      <c r="DI39" s="36"/>
      <c r="DJ39" s="37"/>
      <c r="DK39" s="37"/>
      <c r="DL39" s="37"/>
    </row>
    <row r="40" spans="1:116" x14ac:dyDescent="0.25">
      <c r="A40" s="134" t="s">
        <v>67</v>
      </c>
      <c r="B40" s="134"/>
      <c r="C40" s="134"/>
      <c r="D40" s="134"/>
      <c r="E40" s="134"/>
      <c r="F40" s="134"/>
      <c r="G40" s="134"/>
      <c r="H40" s="134"/>
      <c r="J40" s="134" t="s">
        <v>67</v>
      </c>
      <c r="K40" s="134"/>
      <c r="L40" s="134"/>
      <c r="M40" s="134"/>
      <c r="N40" s="134"/>
      <c r="O40" s="134"/>
      <c r="P40" s="134"/>
      <c r="Q40" s="134"/>
      <c r="R40" s="64"/>
      <c r="S40" s="64"/>
      <c r="T40" s="64"/>
      <c r="U40" s="64"/>
      <c r="V40" s="9" t="s">
        <v>29</v>
      </c>
      <c r="W40" s="23">
        <v>3</v>
      </c>
      <c r="X40" s="24" t="s">
        <v>42</v>
      </c>
      <c r="Y40" s="32">
        <v>2008.2770089463193</v>
      </c>
      <c r="Z40" s="33">
        <v>466.62792872816635</v>
      </c>
      <c r="AA40" s="33">
        <v>7659.4937215554392</v>
      </c>
      <c r="AB40" s="34">
        <v>9667.7707305017739</v>
      </c>
      <c r="AC40" s="35">
        <v>377.61265415564225</v>
      </c>
      <c r="AD40" s="35">
        <v>95.705684647939052</v>
      </c>
      <c r="AE40" s="36">
        <v>2.1697511167836629E-2</v>
      </c>
      <c r="AF40" s="36">
        <v>0.90151031695383965</v>
      </c>
      <c r="AG40" s="36">
        <v>7.6792171878323767E-2</v>
      </c>
      <c r="AH40" s="37">
        <v>5.9854078151381875</v>
      </c>
      <c r="AI40" s="37">
        <v>9.5480110800594495</v>
      </c>
      <c r="AJ40" s="37">
        <v>8.6053463503709349</v>
      </c>
      <c r="AL40" s="9" t="s">
        <v>29</v>
      </c>
      <c r="AM40" s="23">
        <v>3</v>
      </c>
      <c r="AN40" s="24" t="s">
        <v>42</v>
      </c>
      <c r="AO40" s="32">
        <v>2007.7288991084959</v>
      </c>
      <c r="AP40" s="33">
        <v>443.22776200249507</v>
      </c>
      <c r="AQ40" s="33">
        <v>7000.8032672327081</v>
      </c>
      <c r="AR40" s="34">
        <v>9008.5321663411651</v>
      </c>
      <c r="AS40" s="35">
        <v>404.32821136113449</v>
      </c>
      <c r="AT40" s="35">
        <v>89.341546770743662</v>
      </c>
      <c r="AU40" s="36">
        <v>2.2335673261008295E-2</v>
      </c>
      <c r="AV40" s="36">
        <v>0.90151031695383965</v>
      </c>
      <c r="AW40" s="36">
        <v>7.6154009785152091E-2</v>
      </c>
      <c r="AX40" s="37">
        <v>5.889585516181751</v>
      </c>
      <c r="AY40" s="37">
        <v>9.2912205567743751</v>
      </c>
      <c r="AZ40" s="37">
        <v>8.3688257911928545</v>
      </c>
      <c r="BB40" s="9" t="s">
        <v>29</v>
      </c>
      <c r="BC40" s="23">
        <v>3</v>
      </c>
      <c r="BD40" s="24" t="s">
        <v>42</v>
      </c>
      <c r="BE40" s="32">
        <v>2453.57568885931</v>
      </c>
      <c r="BF40" s="33">
        <v>343.8236308622125</v>
      </c>
      <c r="BG40" s="33">
        <v>5794.4725518495407</v>
      </c>
      <c r="BH40" s="34">
        <v>8248.0482407087457</v>
      </c>
      <c r="BI40" s="35">
        <v>25.900835020868069</v>
      </c>
      <c r="BJ40" s="35">
        <v>-0.11449295832426287</v>
      </c>
      <c r="BK40" s="36">
        <v>2.8999999999999998E-3</v>
      </c>
      <c r="BL40" s="36">
        <v>0.99350000000000005</v>
      </c>
      <c r="BM40" s="36">
        <v>3.5999999999999999E-3</v>
      </c>
      <c r="BN40" s="37">
        <v>15.254676743784238</v>
      </c>
      <c r="BO40" s="37">
        <v>14.730445527931417</v>
      </c>
      <c r="BP40" s="37">
        <v>13.669588339830019</v>
      </c>
      <c r="BR40" s="9" t="s">
        <v>29</v>
      </c>
      <c r="BS40" s="23">
        <v>3</v>
      </c>
      <c r="BT40" s="24" t="s">
        <v>42</v>
      </c>
      <c r="BU40" s="32">
        <v>2453.57568885931</v>
      </c>
      <c r="BV40" s="33">
        <v>320.97649639522541</v>
      </c>
      <c r="BW40" s="33">
        <v>5337.5478756606744</v>
      </c>
      <c r="BX40" s="34">
        <v>7791.1235645198685</v>
      </c>
      <c r="BY40" s="35">
        <v>10.278445840570216</v>
      </c>
      <c r="BZ40" s="35">
        <v>-0.73539907577469421</v>
      </c>
      <c r="CA40" s="36">
        <v>3.0999999999999999E-3</v>
      </c>
      <c r="CB40" s="36">
        <v>0.99350000000000005</v>
      </c>
      <c r="CC40" s="36">
        <v>3.3999999999999998E-3</v>
      </c>
      <c r="CD40" s="37">
        <v>16.515499226599701</v>
      </c>
      <c r="CE40" s="37">
        <v>15.817279496928537</v>
      </c>
      <c r="CF40" s="37">
        <v>14.912278188905475</v>
      </c>
      <c r="CH40" s="9"/>
      <c r="CI40" s="23"/>
      <c r="CJ40" s="24"/>
      <c r="CK40" s="32"/>
      <c r="CL40" s="33"/>
      <c r="CM40" s="33"/>
      <c r="CN40" s="34"/>
      <c r="CO40" s="35"/>
      <c r="CP40" s="35"/>
      <c r="CQ40" s="36"/>
      <c r="CR40" s="36"/>
      <c r="CS40" s="36"/>
      <c r="CT40" s="37"/>
      <c r="CU40" s="37"/>
      <c r="CV40" s="37"/>
      <c r="CX40" s="9"/>
      <c r="CY40" s="23"/>
      <c r="CZ40" s="24"/>
      <c r="DA40" s="32"/>
      <c r="DB40" s="33"/>
      <c r="DC40" s="33"/>
      <c r="DD40" s="34"/>
      <c r="DE40" s="35"/>
      <c r="DF40" s="35"/>
      <c r="DG40" s="36"/>
      <c r="DH40" s="36"/>
      <c r="DI40" s="36"/>
      <c r="DJ40" s="37"/>
      <c r="DK40" s="37"/>
      <c r="DL40" s="37"/>
    </row>
    <row r="41" spans="1:116" x14ac:dyDescent="0.25">
      <c r="A41" s="2">
        <v>0</v>
      </c>
      <c r="B41" s="3">
        <v>0.8</v>
      </c>
      <c r="C41" s="61">
        <f>CO37</f>
        <v>0</v>
      </c>
      <c r="D41" s="58">
        <f>CQ37</f>
        <v>0</v>
      </c>
      <c r="E41" s="58">
        <f t="shared" ref="E41:F45" si="35">CR37</f>
        <v>0</v>
      </c>
      <c r="F41" s="58">
        <f t="shared" si="35"/>
        <v>0</v>
      </c>
      <c r="G41" s="68" t="s">
        <v>30</v>
      </c>
      <c r="H41" s="68" t="s">
        <v>30</v>
      </c>
      <c r="J41" s="2">
        <v>0</v>
      </c>
      <c r="K41" s="3">
        <v>0.8</v>
      </c>
      <c r="L41" s="61">
        <f>DE37</f>
        <v>0</v>
      </c>
      <c r="M41" s="58">
        <f>DG37</f>
        <v>0</v>
      </c>
      <c r="N41" s="58">
        <f t="shared" ref="N41:O45" si="36">DH37</f>
        <v>0</v>
      </c>
      <c r="O41" s="58">
        <f t="shared" si="36"/>
        <v>0</v>
      </c>
      <c r="P41" s="68" t="s">
        <v>30</v>
      </c>
      <c r="Q41" s="68" t="s">
        <v>30</v>
      </c>
      <c r="R41" s="64"/>
      <c r="S41" s="64"/>
      <c r="T41" s="64"/>
      <c r="U41" s="64"/>
      <c r="V41" s="19" t="s">
        <v>29</v>
      </c>
      <c r="W41" s="38">
        <v>4</v>
      </c>
      <c r="X41" s="39" t="s">
        <v>43</v>
      </c>
      <c r="Y41" s="40">
        <v>2022.1609502693286</v>
      </c>
      <c r="Z41" s="41">
        <v>465.38133998690796</v>
      </c>
      <c r="AA41" s="41">
        <v>7636.6341567847612</v>
      </c>
      <c r="AB41" s="42">
        <v>9658.7951070540767</v>
      </c>
      <c r="AC41" s="43">
        <v>396.10067483687277</v>
      </c>
      <c r="AD41" s="35">
        <v>104.68130809563627</v>
      </c>
      <c r="AE41" s="44">
        <v>3.1269942565411615E-2</v>
      </c>
      <c r="AF41" s="44">
        <v>0.88342905764730906</v>
      </c>
      <c r="AG41" s="44">
        <v>8.53009997872793E-2</v>
      </c>
      <c r="AH41" s="45">
        <v>6.6138823182028581</v>
      </c>
      <c r="AI41" s="45">
        <v>11.61825402030914</v>
      </c>
      <c r="AJ41" s="45">
        <v>10.053493541328276</v>
      </c>
      <c r="AL41" s="19" t="s">
        <v>29</v>
      </c>
      <c r="AM41" s="38">
        <v>4</v>
      </c>
      <c r="AN41" s="39" t="s">
        <v>43</v>
      </c>
      <c r="AO41" s="40">
        <v>2021.6758961991227</v>
      </c>
      <c r="AP41" s="41">
        <v>442.0065011272041</v>
      </c>
      <c r="AQ41" s="41">
        <v>6980.80954706995</v>
      </c>
      <c r="AR41" s="42">
        <v>9002.4854432690263</v>
      </c>
      <c r="AS41" s="43">
        <v>393.54772678913474</v>
      </c>
      <c r="AT41" s="35">
        <v>95.388269842882437</v>
      </c>
      <c r="AU41" s="44">
        <v>3.1908104658583278E-2</v>
      </c>
      <c r="AV41" s="44">
        <v>0.88342905764730906</v>
      </c>
      <c r="AW41" s="44">
        <v>8.4662837694107637E-2</v>
      </c>
      <c r="AX41" s="45">
        <v>6.548736108688745</v>
      </c>
      <c r="AY41" s="45">
        <v>10.879875527402858</v>
      </c>
      <c r="AZ41" s="45">
        <v>9.9746169138013805</v>
      </c>
      <c r="BB41" s="19" t="s">
        <v>29</v>
      </c>
      <c r="BC41" s="38">
        <v>4</v>
      </c>
      <c r="BD41" s="39" t="s">
        <v>43</v>
      </c>
      <c r="BE41" s="40">
        <v>2454.8019838974933</v>
      </c>
      <c r="BF41" s="41">
        <v>343.77937244214235</v>
      </c>
      <c r="BG41" s="41">
        <v>5793.7221832343712</v>
      </c>
      <c r="BH41" s="42">
        <v>8248.5241671317599</v>
      </c>
      <c r="BI41" s="43">
        <v>-38.446374422159657</v>
      </c>
      <c r="BJ41" s="35">
        <v>-0.59041938133850635</v>
      </c>
      <c r="BK41" s="44">
        <v>5.3E-3</v>
      </c>
      <c r="BL41" s="44">
        <v>0.99199999999999999</v>
      </c>
      <c r="BM41" s="44">
        <v>2.7000000000000001E-3</v>
      </c>
      <c r="BN41" s="45">
        <v>16.56673411254668</v>
      </c>
      <c r="BO41" s="45">
        <v>24.396807672119539</v>
      </c>
      <c r="BP41" s="45">
        <v>20.130038114988142</v>
      </c>
      <c r="BR41" s="19" t="s">
        <v>29</v>
      </c>
      <c r="BS41" s="38">
        <v>4</v>
      </c>
      <c r="BT41" s="39" t="s">
        <v>43</v>
      </c>
      <c r="BU41" s="40">
        <v>2454.8019838974933</v>
      </c>
      <c r="BV41" s="41">
        <v>320.93516267384575</v>
      </c>
      <c r="BW41" s="41">
        <v>5336.8636629674875</v>
      </c>
      <c r="BX41" s="42">
        <v>7791.6656468648689</v>
      </c>
      <c r="BY41" s="43">
        <v>-59.40905587925279</v>
      </c>
      <c r="BZ41" s="35">
        <v>-1.2774814207750751</v>
      </c>
      <c r="CA41" s="44">
        <v>5.8999999999999999E-3</v>
      </c>
      <c r="CB41" s="44">
        <v>0.99199999999999999</v>
      </c>
      <c r="CC41" s="44">
        <v>2.0999999999999999E-3</v>
      </c>
      <c r="CD41" s="45">
        <v>17.915034323833304</v>
      </c>
      <c r="CE41" s="45">
        <v>25.718025291231722</v>
      </c>
      <c r="CF41" s="45">
        <v>21.51167793581395</v>
      </c>
      <c r="CH41" s="19"/>
      <c r="CI41" s="38"/>
      <c r="CJ41" s="39"/>
      <c r="CK41" s="40"/>
      <c r="CL41" s="41"/>
      <c r="CM41" s="41"/>
      <c r="CN41" s="42"/>
      <c r="CO41" s="43"/>
      <c r="CP41" s="35"/>
      <c r="CQ41" s="44"/>
      <c r="CR41" s="44"/>
      <c r="CS41" s="44"/>
      <c r="CT41" s="45"/>
      <c r="CU41" s="45"/>
      <c r="CV41" s="45"/>
      <c r="CX41" s="19"/>
      <c r="CY41" s="38"/>
      <c r="CZ41" s="39"/>
      <c r="DA41" s="40"/>
      <c r="DB41" s="41"/>
      <c r="DC41" s="41"/>
      <c r="DD41" s="42"/>
      <c r="DE41" s="43"/>
      <c r="DF41" s="35"/>
      <c r="DG41" s="44"/>
      <c r="DH41" s="44"/>
      <c r="DI41" s="44"/>
      <c r="DJ41" s="45"/>
      <c r="DK41" s="45"/>
      <c r="DL41" s="45"/>
    </row>
    <row r="42" spans="1:116" x14ac:dyDescent="0.25">
      <c r="A42" s="2">
        <v>1</v>
      </c>
      <c r="B42" s="3">
        <v>0.9</v>
      </c>
      <c r="C42" s="61">
        <f t="shared" ref="C42:C45" si="37">CO38</f>
        <v>0</v>
      </c>
      <c r="D42" s="58">
        <f t="shared" ref="D42:D45" si="38">CQ38</f>
        <v>0</v>
      </c>
      <c r="E42" s="58">
        <f t="shared" si="35"/>
        <v>0</v>
      </c>
      <c r="F42" s="58">
        <f t="shared" si="35"/>
        <v>0</v>
      </c>
      <c r="G42" s="68">
        <f>CT38</f>
        <v>0</v>
      </c>
      <c r="H42" s="68">
        <f>CU38</f>
        <v>0</v>
      </c>
      <c r="J42" s="2">
        <v>1</v>
      </c>
      <c r="K42" s="3">
        <v>0.9</v>
      </c>
      <c r="L42" s="61">
        <f t="shared" ref="L42:L45" si="39">DE38</f>
        <v>0</v>
      </c>
      <c r="M42" s="58">
        <f t="shared" ref="M42:M45" si="40">DG38</f>
        <v>0</v>
      </c>
      <c r="N42" s="58">
        <f t="shared" si="36"/>
        <v>0</v>
      </c>
      <c r="O42" s="58">
        <f t="shared" si="36"/>
        <v>0</v>
      </c>
      <c r="P42" s="68">
        <f>DJ38</f>
        <v>0</v>
      </c>
      <c r="Q42" s="68">
        <f>DK38</f>
        <v>0</v>
      </c>
      <c r="R42" s="64"/>
      <c r="S42" s="64"/>
      <c r="T42" s="64"/>
      <c r="U42" s="64"/>
      <c r="V42" s="9" t="s">
        <v>31</v>
      </c>
      <c r="W42" s="23">
        <v>0</v>
      </c>
      <c r="X42" s="24" t="s">
        <v>44</v>
      </c>
      <c r="Y42" s="25">
        <v>1445.0238277868534</v>
      </c>
      <c r="Z42" s="26">
        <v>569.41851753517301</v>
      </c>
      <c r="AA42" s="26">
        <v>9010.6412341825853</v>
      </c>
      <c r="AB42" s="27">
        <v>10455.665061969434</v>
      </c>
      <c r="AC42" s="28" t="s">
        <v>30</v>
      </c>
      <c r="AD42" s="28" t="s">
        <v>30</v>
      </c>
      <c r="AE42" s="29" t="s">
        <v>30</v>
      </c>
      <c r="AF42" s="30">
        <v>1</v>
      </c>
      <c r="AG42" s="29" t="s">
        <v>30</v>
      </c>
      <c r="AH42" s="31"/>
      <c r="AI42" s="31"/>
      <c r="AJ42" s="31"/>
      <c r="AL42" s="9" t="s">
        <v>31</v>
      </c>
      <c r="AM42" s="23">
        <v>0</v>
      </c>
      <c r="AN42" s="24" t="s">
        <v>44</v>
      </c>
      <c r="AO42" s="25">
        <v>1445.0238277868534</v>
      </c>
      <c r="AP42" s="26">
        <v>528.64172175524652</v>
      </c>
      <c r="AQ42" s="26">
        <v>8387.0454879614663</v>
      </c>
      <c r="AR42" s="27">
        <v>9832.0693157483202</v>
      </c>
      <c r="AS42" s="28" t="s">
        <v>30</v>
      </c>
      <c r="AT42" s="28" t="s">
        <v>30</v>
      </c>
      <c r="AU42" s="29" t="s">
        <v>30</v>
      </c>
      <c r="AV42" s="30">
        <v>1</v>
      </c>
      <c r="AW42" s="29" t="s">
        <v>30</v>
      </c>
      <c r="AX42" s="31"/>
      <c r="AY42" s="31"/>
      <c r="AZ42" s="31"/>
      <c r="BB42" s="9" t="s">
        <v>31</v>
      </c>
      <c r="BC42" s="23">
        <v>0</v>
      </c>
      <c r="BD42" s="24" t="s">
        <v>44</v>
      </c>
      <c r="BE42" s="25">
        <v>1814.3133287446831</v>
      </c>
      <c r="BF42" s="26">
        <v>456.33377714616051</v>
      </c>
      <c r="BG42" s="26">
        <v>7165.1773931300986</v>
      </c>
      <c r="BH42" s="27">
        <v>8979.4907218748249</v>
      </c>
      <c r="BI42" s="28" t="s">
        <v>30</v>
      </c>
      <c r="BJ42" s="28" t="s">
        <v>30</v>
      </c>
      <c r="BK42" s="29" t="s">
        <v>30</v>
      </c>
      <c r="BL42" s="30">
        <v>1</v>
      </c>
      <c r="BM42" s="29" t="s">
        <v>30</v>
      </c>
      <c r="BN42" s="31"/>
      <c r="BO42" s="31"/>
      <c r="BP42" s="31"/>
      <c r="BR42" s="9" t="s">
        <v>31</v>
      </c>
      <c r="BS42" s="23">
        <v>0</v>
      </c>
      <c r="BT42" s="24" t="s">
        <v>44</v>
      </c>
      <c r="BU42" s="25">
        <v>1814.3133287446831</v>
      </c>
      <c r="BV42" s="26">
        <v>422.09529084954795</v>
      </c>
      <c r="BW42" s="26">
        <v>6700.7364986852999</v>
      </c>
      <c r="BX42" s="27">
        <v>8515.0498274300517</v>
      </c>
      <c r="BY42" s="28" t="s">
        <v>30</v>
      </c>
      <c r="BZ42" s="28" t="s">
        <v>30</v>
      </c>
      <c r="CA42" s="29" t="s">
        <v>30</v>
      </c>
      <c r="CB42" s="30">
        <v>1</v>
      </c>
      <c r="CC42" s="29" t="s">
        <v>30</v>
      </c>
      <c r="CD42" s="31"/>
      <c r="CE42" s="31"/>
      <c r="CF42" s="31"/>
      <c r="CH42" s="9"/>
      <c r="CI42" s="23"/>
      <c r="CJ42" s="24"/>
      <c r="CK42" s="25"/>
      <c r="CL42" s="26"/>
      <c r="CM42" s="26"/>
      <c r="CN42" s="27"/>
      <c r="CO42" s="28"/>
      <c r="CP42" s="28"/>
      <c r="CQ42" s="29"/>
      <c r="CR42" s="30"/>
      <c r="CS42" s="29"/>
      <c r="CT42" s="31"/>
      <c r="CU42" s="31"/>
      <c r="CV42" s="31"/>
      <c r="CX42" s="9"/>
      <c r="CY42" s="23"/>
      <c r="CZ42" s="24"/>
      <c r="DA42" s="25"/>
      <c r="DB42" s="26"/>
      <c r="DC42" s="26"/>
      <c r="DD42" s="27"/>
      <c r="DE42" s="28"/>
      <c r="DF42" s="28"/>
      <c r="DG42" s="29"/>
      <c r="DH42" s="30"/>
      <c r="DI42" s="29"/>
      <c r="DJ42" s="31"/>
      <c r="DK42" s="31"/>
      <c r="DL42" s="31"/>
    </row>
    <row r="43" spans="1:116" x14ac:dyDescent="0.25">
      <c r="A43" s="2">
        <v>2</v>
      </c>
      <c r="B43" s="3">
        <v>0.92</v>
      </c>
      <c r="C43" s="61">
        <f t="shared" si="37"/>
        <v>0</v>
      </c>
      <c r="D43" s="58">
        <f t="shared" si="38"/>
        <v>0</v>
      </c>
      <c r="E43" s="58">
        <f t="shared" si="35"/>
        <v>0</v>
      </c>
      <c r="F43" s="58">
        <f t="shared" si="35"/>
        <v>0</v>
      </c>
      <c r="G43" s="68">
        <f t="shared" ref="G43:H45" si="41">CT39</f>
        <v>0</v>
      </c>
      <c r="H43" s="68">
        <f t="shared" si="41"/>
        <v>0</v>
      </c>
      <c r="J43" s="2">
        <v>2</v>
      </c>
      <c r="K43" s="3">
        <v>0.92</v>
      </c>
      <c r="L43" s="61">
        <f t="shared" si="39"/>
        <v>0</v>
      </c>
      <c r="M43" s="58">
        <f t="shared" si="40"/>
        <v>0</v>
      </c>
      <c r="N43" s="58">
        <f t="shared" si="36"/>
        <v>0</v>
      </c>
      <c r="O43" s="58">
        <f t="shared" si="36"/>
        <v>0</v>
      </c>
      <c r="P43" s="68">
        <f t="shared" ref="P43:Q45" si="42">DJ39</f>
        <v>0</v>
      </c>
      <c r="Q43" s="68">
        <f t="shared" si="42"/>
        <v>0</v>
      </c>
      <c r="R43" s="64"/>
      <c r="S43" s="64"/>
      <c r="T43" s="64"/>
      <c r="U43" s="64"/>
      <c r="V43" s="9" t="s">
        <v>31</v>
      </c>
      <c r="W43" s="23">
        <v>1</v>
      </c>
      <c r="X43" s="24" t="s">
        <v>45</v>
      </c>
      <c r="Y43" s="32">
        <v>1596.4348752693679</v>
      </c>
      <c r="Z43" s="33">
        <v>508.28907738973356</v>
      </c>
      <c r="AA43" s="33">
        <v>8102.021546532038</v>
      </c>
      <c r="AB43" s="34">
        <v>9698.4564218013693</v>
      </c>
      <c r="AC43" s="35">
        <v>730.03499109263578</v>
      </c>
      <c r="AD43" s="35">
        <v>757.20864016806445</v>
      </c>
      <c r="AE43" s="36">
        <v>0.15053482911557528</v>
      </c>
      <c r="AF43" s="36">
        <v>0.13357683276806678</v>
      </c>
      <c r="AG43" s="36">
        <v>0.71588833811635799</v>
      </c>
      <c r="AH43" s="37">
        <v>2.4768924289552898</v>
      </c>
      <c r="AI43" s="37">
        <v>7.9089491421232099</v>
      </c>
      <c r="AJ43" s="37">
        <v>1.293680409625217</v>
      </c>
      <c r="AL43" s="9" t="s">
        <v>31</v>
      </c>
      <c r="AM43" s="23">
        <v>1</v>
      </c>
      <c r="AN43" s="24" t="s">
        <v>45</v>
      </c>
      <c r="AO43" s="32">
        <v>1596.4348752693679</v>
      </c>
      <c r="AP43" s="33">
        <v>472.21744144039212</v>
      </c>
      <c r="AQ43" s="33">
        <v>7545.7753612664546</v>
      </c>
      <c r="AR43" s="34">
        <v>9142.2102365358314</v>
      </c>
      <c r="AS43" s="35">
        <v>664.46598673411847</v>
      </c>
      <c r="AT43" s="35">
        <v>689.85907921248872</v>
      </c>
      <c r="AU43" s="36">
        <v>0.16592747195408297</v>
      </c>
      <c r="AV43" s="36">
        <v>0.13357683276806678</v>
      </c>
      <c r="AW43" s="36">
        <v>0.70049569527785027</v>
      </c>
      <c r="AX43" s="37">
        <v>2.6834378150261253</v>
      </c>
      <c r="AY43" s="37">
        <v>8.604370387430027</v>
      </c>
      <c r="AZ43" s="37">
        <v>1.4088247392777231</v>
      </c>
      <c r="BB43" s="9" t="s">
        <v>31</v>
      </c>
      <c r="BC43" s="23">
        <v>1</v>
      </c>
      <c r="BD43" s="24" t="s">
        <v>45</v>
      </c>
      <c r="BE43" s="32">
        <v>1972.2754536016373</v>
      </c>
      <c r="BF43" s="33">
        <v>405.18271558441336</v>
      </c>
      <c r="BG43" s="33">
        <v>6424.5739902843479</v>
      </c>
      <c r="BH43" s="34">
        <v>8396.8494438860544</v>
      </c>
      <c r="BI43" s="35">
        <v>582.52952560189942</v>
      </c>
      <c r="BJ43" s="35">
        <v>582.64127798877053</v>
      </c>
      <c r="BK43" s="36">
        <v>0.24199999999999999</v>
      </c>
      <c r="BL43" s="36">
        <v>0.1142</v>
      </c>
      <c r="BM43" s="36">
        <v>0.64380000000000004</v>
      </c>
      <c r="BN43" s="37">
        <v>3.0881494935597726</v>
      </c>
      <c r="BO43" s="37">
        <v>12.04698241095692</v>
      </c>
      <c r="BP43" s="37">
        <v>2.1471724405125432</v>
      </c>
      <c r="BR43" s="9" t="s">
        <v>31</v>
      </c>
      <c r="BS43" s="23">
        <v>1</v>
      </c>
      <c r="BT43" s="24" t="s">
        <v>45</v>
      </c>
      <c r="BU43" s="32">
        <v>1972.2754536016373</v>
      </c>
      <c r="BV43" s="33">
        <v>374.95904387350373</v>
      </c>
      <c r="BW43" s="33">
        <v>6011.8867455630252</v>
      </c>
      <c r="BX43" s="34">
        <v>7984.162199164748</v>
      </c>
      <c r="BY43" s="35">
        <v>530.77927654502867</v>
      </c>
      <c r="BZ43" s="35">
        <v>530.88762826530365</v>
      </c>
      <c r="CA43" s="36">
        <v>0.25890000000000002</v>
      </c>
      <c r="CB43" s="36">
        <v>0.1142</v>
      </c>
      <c r="CC43" s="36">
        <v>0.62690000000000001</v>
      </c>
      <c r="CD43" s="37">
        <v>3.3511816275325104</v>
      </c>
      <c r="CE43" s="37">
        <v>12.95292993441528</v>
      </c>
      <c r="CF43" s="37">
        <v>2.3453729734829318</v>
      </c>
      <c r="CH43" s="9"/>
      <c r="CI43" s="23"/>
      <c r="CJ43" s="24"/>
      <c r="CK43" s="32"/>
      <c r="CL43" s="33"/>
      <c r="CM43" s="33"/>
      <c r="CN43" s="34"/>
      <c r="CO43" s="35"/>
      <c r="CP43" s="35"/>
      <c r="CQ43" s="36"/>
      <c r="CR43" s="36"/>
      <c r="CS43" s="36"/>
      <c r="CT43" s="37"/>
      <c r="CU43" s="37"/>
      <c r="CV43" s="37"/>
      <c r="CX43" s="9"/>
      <c r="CY43" s="23"/>
      <c r="CZ43" s="24"/>
      <c r="DA43" s="32"/>
      <c r="DB43" s="33"/>
      <c r="DC43" s="33"/>
      <c r="DD43" s="34"/>
      <c r="DE43" s="35"/>
      <c r="DF43" s="35"/>
      <c r="DG43" s="36"/>
      <c r="DH43" s="36"/>
      <c r="DI43" s="36"/>
      <c r="DJ43" s="37"/>
      <c r="DK43" s="37"/>
      <c r="DL43" s="37"/>
    </row>
    <row r="44" spans="1:116" x14ac:dyDescent="0.25">
      <c r="A44" s="2">
        <v>3</v>
      </c>
      <c r="B44" s="3">
        <v>0.95</v>
      </c>
      <c r="C44" s="61">
        <f t="shared" si="37"/>
        <v>0</v>
      </c>
      <c r="D44" s="58">
        <f t="shared" si="38"/>
        <v>0</v>
      </c>
      <c r="E44" s="58">
        <f t="shared" si="35"/>
        <v>0</v>
      </c>
      <c r="F44" s="58">
        <f t="shared" si="35"/>
        <v>0</v>
      </c>
      <c r="G44" s="68">
        <f t="shared" si="41"/>
        <v>0</v>
      </c>
      <c r="H44" s="68">
        <f t="shared" si="41"/>
        <v>0</v>
      </c>
      <c r="J44" s="2">
        <v>3</v>
      </c>
      <c r="K44" s="3">
        <v>0.95</v>
      </c>
      <c r="L44" s="61">
        <f t="shared" si="39"/>
        <v>0</v>
      </c>
      <c r="M44" s="58">
        <f t="shared" si="40"/>
        <v>0</v>
      </c>
      <c r="N44" s="58">
        <f t="shared" si="36"/>
        <v>0</v>
      </c>
      <c r="O44" s="58">
        <f t="shared" si="36"/>
        <v>0</v>
      </c>
      <c r="P44" s="68">
        <f t="shared" si="42"/>
        <v>0</v>
      </c>
      <c r="Q44" s="68">
        <f t="shared" si="42"/>
        <v>0</v>
      </c>
      <c r="T44" s="64"/>
      <c r="U44" s="64"/>
      <c r="V44" s="9" t="s">
        <v>31</v>
      </c>
      <c r="W44" s="23">
        <v>2</v>
      </c>
      <c r="X44" s="24" t="s">
        <v>46</v>
      </c>
      <c r="Y44" s="32">
        <v>1729.9212819089064</v>
      </c>
      <c r="Z44" s="33">
        <v>496.40628823796453</v>
      </c>
      <c r="AA44" s="33">
        <v>7918.8157282304173</v>
      </c>
      <c r="AB44" s="34">
        <v>9648.737010139359</v>
      </c>
      <c r="AC44" s="35">
        <v>696.4569964437477</v>
      </c>
      <c r="AD44" s="35">
        <v>806.92805183007476</v>
      </c>
      <c r="AE44" s="36">
        <v>0.22932428906861466</v>
      </c>
      <c r="AF44" s="36">
        <v>2.4262979389512131E-2</v>
      </c>
      <c r="AG44" s="36">
        <v>0.74641273154187315</v>
      </c>
      <c r="AH44" s="37">
        <v>3.9020511613517552</v>
      </c>
      <c r="AI44" s="37">
        <v>11.768337671227421</v>
      </c>
      <c r="AJ44" s="37">
        <v>4.369718892991429</v>
      </c>
      <c r="AL44" s="9" t="s">
        <v>31</v>
      </c>
      <c r="AM44" s="23">
        <v>2</v>
      </c>
      <c r="AN44" s="24" t="s">
        <v>46</v>
      </c>
      <c r="AO44" s="32">
        <v>1729.9212819089064</v>
      </c>
      <c r="AP44" s="33">
        <v>461.22744264565557</v>
      </c>
      <c r="AQ44" s="33">
        <v>7375.2169230347154</v>
      </c>
      <c r="AR44" s="34">
        <v>9105.1382049435942</v>
      </c>
      <c r="AS44" s="35">
        <v>625.65870487690449</v>
      </c>
      <c r="AT44" s="35">
        <v>726.9311108047259</v>
      </c>
      <c r="AU44" s="36">
        <v>0.25228280720062612</v>
      </c>
      <c r="AV44" s="36">
        <v>2.4262979389512131E-2</v>
      </c>
      <c r="AW44" s="36">
        <v>0.72345421340986171</v>
      </c>
      <c r="AX44" s="37">
        <v>4.2260698754771813</v>
      </c>
      <c r="AY44" s="37">
        <v>13.188037320023218</v>
      </c>
      <c r="AZ44" s="37">
        <v>4.7162083155780792</v>
      </c>
      <c r="BB44" s="9" t="s">
        <v>31</v>
      </c>
      <c r="BC44" s="23">
        <v>2</v>
      </c>
      <c r="BD44" s="24" t="s">
        <v>46</v>
      </c>
      <c r="BE44" s="32">
        <v>2110.5197330446308</v>
      </c>
      <c r="BF44" s="33">
        <v>395.62167773476057</v>
      </c>
      <c r="BG44" s="33">
        <v>6279.1434024149457</v>
      </c>
      <c r="BH44" s="34">
        <v>8389.6631354593865</v>
      </c>
      <c r="BI44" s="35">
        <v>535.47452345449085</v>
      </c>
      <c r="BJ44" s="35">
        <v>589.82758641543842</v>
      </c>
      <c r="BK44" s="36">
        <v>0.32150000000000001</v>
      </c>
      <c r="BL44" s="36">
        <v>2.3199999999999998E-2</v>
      </c>
      <c r="BM44" s="36">
        <v>0.65529999999999999</v>
      </c>
      <c r="BN44" s="37">
        <v>4.8788694044786878</v>
      </c>
      <c r="BO44" s="37">
        <v>16.837126905241337</v>
      </c>
      <c r="BP44" s="37">
        <v>4.3608397309391904</v>
      </c>
      <c r="BR44" s="9" t="s">
        <v>31</v>
      </c>
      <c r="BS44" s="23">
        <v>2</v>
      </c>
      <c r="BT44" s="24" t="s">
        <v>46</v>
      </c>
      <c r="BU44" s="32">
        <v>2110.5197330446308</v>
      </c>
      <c r="BV44" s="33">
        <v>366.13274506148485</v>
      </c>
      <c r="BW44" s="33">
        <v>5875.6607739628707</v>
      </c>
      <c r="BX44" s="34">
        <v>7986.1805070073287</v>
      </c>
      <c r="BY44" s="35">
        <v>479.32997189843007</v>
      </c>
      <c r="BZ44" s="35">
        <v>528.86932042272292</v>
      </c>
      <c r="CA44" s="36">
        <v>0.34289999999999998</v>
      </c>
      <c r="CB44" s="36">
        <v>2.3199999999999998E-2</v>
      </c>
      <c r="CC44" s="36">
        <v>0.63390000000000002</v>
      </c>
      <c r="CD44" s="37">
        <v>5.2929401285945259</v>
      </c>
      <c r="CE44" s="37">
        <v>17.72793131633254</v>
      </c>
      <c r="CF44" s="37">
        <v>4.7290932876316498</v>
      </c>
      <c r="CH44" s="9"/>
      <c r="CI44" s="23"/>
      <c r="CJ44" s="24"/>
      <c r="CK44" s="32"/>
      <c r="CL44" s="33"/>
      <c r="CM44" s="33"/>
      <c r="CN44" s="34"/>
      <c r="CO44" s="35"/>
      <c r="CP44" s="35"/>
      <c r="CQ44" s="36"/>
      <c r="CR44" s="36"/>
      <c r="CS44" s="36"/>
      <c r="CT44" s="37"/>
      <c r="CU44" s="37"/>
      <c r="CV44" s="37"/>
      <c r="CX44" s="9"/>
      <c r="CY44" s="23"/>
      <c r="CZ44" s="24"/>
      <c r="DA44" s="32"/>
      <c r="DB44" s="33"/>
      <c r="DC44" s="33"/>
      <c r="DD44" s="34"/>
      <c r="DE44" s="35"/>
      <c r="DF44" s="35"/>
      <c r="DG44" s="36"/>
      <c r="DH44" s="36"/>
      <c r="DI44" s="36"/>
      <c r="DJ44" s="37"/>
      <c r="DK44" s="37"/>
      <c r="DL44" s="37"/>
    </row>
    <row r="45" spans="1:116" x14ac:dyDescent="0.25">
      <c r="A45" s="2">
        <v>4</v>
      </c>
      <c r="B45" s="3">
        <v>0.98</v>
      </c>
      <c r="C45" s="61">
        <f t="shared" si="37"/>
        <v>0</v>
      </c>
      <c r="D45" s="58">
        <f t="shared" si="38"/>
        <v>0</v>
      </c>
      <c r="E45" s="58">
        <f t="shared" si="35"/>
        <v>0</v>
      </c>
      <c r="F45" s="58">
        <f t="shared" si="35"/>
        <v>0</v>
      </c>
      <c r="G45" s="68">
        <f t="shared" si="41"/>
        <v>0</v>
      </c>
      <c r="H45" s="68">
        <f t="shared" si="41"/>
        <v>0</v>
      </c>
      <c r="J45" s="2">
        <v>4</v>
      </c>
      <c r="K45" s="3">
        <v>0.98</v>
      </c>
      <c r="L45" s="61">
        <f t="shared" si="39"/>
        <v>0</v>
      </c>
      <c r="M45" s="58">
        <f t="shared" si="40"/>
        <v>0</v>
      </c>
      <c r="N45" s="58">
        <f t="shared" si="36"/>
        <v>0</v>
      </c>
      <c r="O45" s="58">
        <f t="shared" si="36"/>
        <v>0</v>
      </c>
      <c r="P45" s="68">
        <f t="shared" si="42"/>
        <v>0</v>
      </c>
      <c r="Q45" s="68">
        <f t="shared" si="42"/>
        <v>0</v>
      </c>
      <c r="T45" s="64"/>
      <c r="U45" s="64"/>
      <c r="V45" s="9" t="s">
        <v>31</v>
      </c>
      <c r="W45" s="23">
        <v>3</v>
      </c>
      <c r="X45" s="24" t="s">
        <v>47</v>
      </c>
      <c r="Y45" s="32">
        <v>1776.391643988539</v>
      </c>
      <c r="Z45" s="33">
        <v>495.32434913567016</v>
      </c>
      <c r="AA45" s="33">
        <v>7901.5354182443352</v>
      </c>
      <c r="AB45" s="34">
        <v>9677.9270622328713</v>
      </c>
      <c r="AC45" s="35">
        <v>650.36882259980291</v>
      </c>
      <c r="AD45" s="35">
        <v>777.73799973656241</v>
      </c>
      <c r="AE45" s="36">
        <v>0.28724236890164362</v>
      </c>
      <c r="AF45" s="36">
        <v>0</v>
      </c>
      <c r="AG45" s="36">
        <v>0.71275763109835633</v>
      </c>
      <c r="AH45" s="37">
        <v>4.4722523156614447</v>
      </c>
      <c r="AI45" s="37">
        <v>13.673591383626993</v>
      </c>
      <c r="AJ45" s="37">
        <v>5.518473520485081</v>
      </c>
      <c r="AL45" s="9" t="s">
        <v>31</v>
      </c>
      <c r="AM45" s="23">
        <v>3</v>
      </c>
      <c r="AN45" s="24" t="s">
        <v>47</v>
      </c>
      <c r="AO45" s="32">
        <v>1776.391643988539</v>
      </c>
      <c r="AP45" s="33">
        <v>460.20067023323531</v>
      </c>
      <c r="AQ45" s="33">
        <v>7356.9942662394697</v>
      </c>
      <c r="AR45" s="34">
        <v>9133.3859102279985</v>
      </c>
      <c r="AS45" s="35">
        <v>582.23065533121792</v>
      </c>
      <c r="AT45" s="35">
        <v>698.68340552032168</v>
      </c>
      <c r="AU45" s="36">
        <v>0.30733107226715367</v>
      </c>
      <c r="AV45" s="36">
        <v>0</v>
      </c>
      <c r="AW45" s="36">
        <v>0.69266892773284638</v>
      </c>
      <c r="AX45" s="37">
        <v>4.8416529090748259</v>
      </c>
      <c r="AY45" s="37">
        <v>14.937221220970065</v>
      </c>
      <c r="AZ45" s="37">
        <v>5.9389348454997073</v>
      </c>
      <c r="BB45" s="9" t="s">
        <v>31</v>
      </c>
      <c r="BC45" s="23">
        <v>3</v>
      </c>
      <c r="BD45" s="24" t="s">
        <v>47</v>
      </c>
      <c r="BE45" s="32">
        <v>2158.7205311817852</v>
      </c>
      <c r="BF45" s="33">
        <v>396.52127983872703</v>
      </c>
      <c r="BG45" s="33">
        <v>6289.5943790240854</v>
      </c>
      <c r="BH45" s="34">
        <v>8448.3149102057887</v>
      </c>
      <c r="BI45" s="35">
        <v>464.44644364533417</v>
      </c>
      <c r="BJ45" s="35">
        <v>531.17581166903619</v>
      </c>
      <c r="BK45" s="36">
        <v>0.39150000000000001</v>
      </c>
      <c r="BL45" s="36">
        <v>1E-4</v>
      </c>
      <c r="BM45" s="36">
        <v>0.60840000000000005</v>
      </c>
      <c r="BN45" s="37">
        <v>5.7581144065405745</v>
      </c>
      <c r="BO45" s="37">
        <v>21.187551827941256</v>
      </c>
      <c r="BP45" s="37">
        <v>5.022659493348864</v>
      </c>
      <c r="BR45" s="9" t="s">
        <v>31</v>
      </c>
      <c r="BS45" s="23">
        <v>3</v>
      </c>
      <c r="BT45" s="24" t="s">
        <v>47</v>
      </c>
      <c r="BU45" s="32">
        <v>2158.7205311817852</v>
      </c>
      <c r="BV45" s="33">
        <v>366.93346185840198</v>
      </c>
      <c r="BW45" s="33">
        <v>5881.8383827148064</v>
      </c>
      <c r="BX45" s="34">
        <v>8040.5589138965133</v>
      </c>
      <c r="BY45" s="35">
        <v>413.87315962706225</v>
      </c>
      <c r="BZ45" s="35">
        <v>474.49091353353833</v>
      </c>
      <c r="CA45" s="36">
        <v>0.4078</v>
      </c>
      <c r="CB45" s="36">
        <v>1E-4</v>
      </c>
      <c r="CC45" s="36">
        <v>0.59209999999999996</v>
      </c>
      <c r="CD45" s="37">
        <v>6.2435783717828315</v>
      </c>
      <c r="CE45" s="37">
        <v>22.387520402290576</v>
      </c>
      <c r="CF45" s="37">
        <v>5.4547357544092865</v>
      </c>
      <c r="CH45" s="9"/>
      <c r="CI45" s="23"/>
      <c r="CJ45" s="24"/>
      <c r="CK45" s="32"/>
      <c r="CL45" s="33"/>
      <c r="CM45" s="33"/>
      <c r="CN45" s="34"/>
      <c r="CO45" s="35"/>
      <c r="CP45" s="35"/>
      <c r="CQ45" s="36"/>
      <c r="CR45" s="36"/>
      <c r="CS45" s="36"/>
      <c r="CT45" s="37"/>
      <c r="CU45" s="37"/>
      <c r="CV45" s="37"/>
      <c r="CX45" s="9"/>
      <c r="CY45" s="23"/>
      <c r="CZ45" s="24"/>
      <c r="DA45" s="32"/>
      <c r="DB45" s="33"/>
      <c r="DC45" s="33"/>
      <c r="DD45" s="34"/>
      <c r="DE45" s="35"/>
      <c r="DF45" s="35"/>
      <c r="DG45" s="36"/>
      <c r="DH45" s="36"/>
      <c r="DI45" s="36"/>
      <c r="DJ45" s="37"/>
      <c r="DK45" s="37"/>
      <c r="DL45" s="37"/>
    </row>
    <row r="46" spans="1:116" x14ac:dyDescent="0.25">
      <c r="C46" s="64">
        <f>(C42-C20)/C20</f>
        <v>-1</v>
      </c>
      <c r="D46" s="64">
        <f>(D42-D20)/D20</f>
        <v>-1</v>
      </c>
      <c r="E46" s="64"/>
      <c r="F46" s="64"/>
      <c r="G46" s="64">
        <f>(G42-G20)/G20</f>
        <v>-1</v>
      </c>
      <c r="H46" s="64">
        <f>(H42-H20)/H20</f>
        <v>-1</v>
      </c>
      <c r="L46" s="64">
        <f t="shared" ref="L46:M49" si="43">(L42-C20)/C20</f>
        <v>-1</v>
      </c>
      <c r="M46" s="64">
        <f t="shared" si="43"/>
        <v>-1</v>
      </c>
      <c r="N46" s="64"/>
      <c r="O46" s="64"/>
      <c r="P46" s="64">
        <f t="shared" ref="P46:Q49" si="44">(P42-G20)/G20</f>
        <v>-1</v>
      </c>
      <c r="Q46" s="64">
        <f t="shared" si="44"/>
        <v>-1</v>
      </c>
      <c r="V46" s="47" t="s">
        <v>48</v>
      </c>
      <c r="W46" s="5"/>
      <c r="X46" s="5"/>
      <c r="Y46" s="5"/>
      <c r="Z46" s="5" t="s">
        <v>32</v>
      </c>
      <c r="AA46" s="5"/>
      <c r="AB46" s="5"/>
      <c r="AC46" s="5"/>
      <c r="AD46" s="5"/>
      <c r="AE46" s="5"/>
      <c r="AF46" s="5"/>
      <c r="AG46" s="5"/>
      <c r="AH46" s="5"/>
      <c r="AI46" s="5"/>
      <c r="AJ46" s="5"/>
      <c r="AL46" s="47" t="s">
        <v>48</v>
      </c>
      <c r="AM46" s="5"/>
      <c r="AN46" s="5"/>
      <c r="AO46" s="5"/>
      <c r="AP46" s="5" t="s">
        <v>32</v>
      </c>
      <c r="AQ46" s="5"/>
      <c r="AR46" s="5"/>
      <c r="AS46" s="5"/>
      <c r="AT46" s="5"/>
      <c r="AU46" s="5"/>
      <c r="AV46" s="5"/>
      <c r="AW46" s="5"/>
      <c r="AX46" s="5"/>
      <c r="AY46" s="5"/>
      <c r="AZ46" s="5"/>
      <c r="BB46" s="47" t="s">
        <v>48</v>
      </c>
      <c r="BC46" s="5"/>
      <c r="BD46" s="5"/>
      <c r="BE46" s="5"/>
      <c r="BF46" s="5" t="s">
        <v>32</v>
      </c>
      <c r="BG46" s="5"/>
      <c r="BH46" s="5"/>
      <c r="BI46" s="5"/>
      <c r="BJ46" s="5"/>
      <c r="BK46" s="5"/>
      <c r="BL46" s="5"/>
      <c r="BM46" s="5"/>
      <c r="BN46" s="5"/>
      <c r="BO46" s="5"/>
      <c r="BP46" s="5"/>
      <c r="BR46" s="47" t="s">
        <v>48</v>
      </c>
      <c r="BS46" s="5"/>
      <c r="BT46" s="5"/>
      <c r="BU46" s="5"/>
      <c r="BV46" s="5" t="s">
        <v>32</v>
      </c>
      <c r="BW46" s="5"/>
      <c r="BX46" s="5"/>
      <c r="BY46" s="5"/>
      <c r="BZ46" s="5"/>
      <c r="CA46" s="5"/>
      <c r="CB46" s="5"/>
      <c r="CC46" s="5"/>
      <c r="CD46" s="5"/>
      <c r="CE46" s="5"/>
      <c r="CF46" s="5"/>
      <c r="CH46" s="47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X46" s="47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</row>
    <row r="47" spans="1:116" x14ac:dyDescent="0.25">
      <c r="C47" s="64">
        <f t="shared" ref="C47:G49" si="45">(C43-C21)/C21</f>
        <v>-1</v>
      </c>
      <c r="D47" s="64">
        <f t="shared" si="45"/>
        <v>-1</v>
      </c>
      <c r="E47" s="64"/>
      <c r="F47" s="64"/>
      <c r="G47" s="64">
        <f t="shared" si="45"/>
        <v>-1</v>
      </c>
      <c r="H47" s="64">
        <f t="shared" ref="H47" si="46">(H43-H21)/H21</f>
        <v>-1</v>
      </c>
      <c r="L47" s="64">
        <f t="shared" si="43"/>
        <v>-1</v>
      </c>
      <c r="M47" s="64">
        <f t="shared" si="43"/>
        <v>-1</v>
      </c>
      <c r="N47" s="64"/>
      <c r="O47" s="64"/>
      <c r="P47" s="64">
        <f t="shared" si="44"/>
        <v>-1</v>
      </c>
      <c r="Q47" s="64">
        <f t="shared" si="44"/>
        <v>-1</v>
      </c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</row>
    <row r="48" spans="1:116" x14ac:dyDescent="0.25">
      <c r="C48" s="64">
        <f t="shared" si="45"/>
        <v>-1</v>
      </c>
      <c r="D48" s="64">
        <f t="shared" si="45"/>
        <v>-1</v>
      </c>
      <c r="E48" s="64"/>
      <c r="F48" s="64"/>
      <c r="G48" s="64">
        <f t="shared" si="45"/>
        <v>-1</v>
      </c>
      <c r="H48" s="64">
        <f t="shared" ref="H48" si="47">(H44-H22)/H22</f>
        <v>-1</v>
      </c>
      <c r="L48" s="64">
        <f t="shared" si="43"/>
        <v>-1</v>
      </c>
      <c r="M48" s="64">
        <f t="shared" si="43"/>
        <v>-1</v>
      </c>
      <c r="N48" s="64"/>
      <c r="O48" s="64"/>
      <c r="P48" s="64">
        <f t="shared" si="44"/>
        <v>-1</v>
      </c>
      <c r="Q48" s="64">
        <f t="shared" si="44"/>
        <v>-1</v>
      </c>
      <c r="V48" s="4" t="s">
        <v>35</v>
      </c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7" t="s">
        <v>57</v>
      </c>
      <c r="AL48" s="4" t="s">
        <v>35</v>
      </c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7" t="s">
        <v>38</v>
      </c>
      <c r="BB48" s="4" t="s">
        <v>35</v>
      </c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7" t="s">
        <v>57</v>
      </c>
      <c r="BR48" s="4" t="s">
        <v>35</v>
      </c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7" t="s">
        <v>38</v>
      </c>
      <c r="CH48" s="4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7"/>
      <c r="CX48" s="4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7"/>
    </row>
    <row r="49" spans="1:116" x14ac:dyDescent="0.25">
      <c r="C49" s="64">
        <f t="shared" si="45"/>
        <v>-1</v>
      </c>
      <c r="D49" s="64">
        <f t="shared" si="45"/>
        <v>-1</v>
      </c>
      <c r="E49" s="64"/>
      <c r="F49" s="64"/>
      <c r="G49" s="64">
        <f t="shared" si="45"/>
        <v>-1</v>
      </c>
      <c r="H49" s="64">
        <f t="shared" ref="H49" si="48">(H45-H23)/H23</f>
        <v>-1</v>
      </c>
      <c r="L49" s="64">
        <f t="shared" si="43"/>
        <v>-1</v>
      </c>
      <c r="M49" s="64">
        <f t="shared" si="43"/>
        <v>-1</v>
      </c>
      <c r="N49" s="64"/>
      <c r="O49" s="64"/>
      <c r="P49" s="64">
        <f t="shared" si="44"/>
        <v>-1</v>
      </c>
      <c r="Q49" s="64">
        <f t="shared" si="44"/>
        <v>-1</v>
      </c>
      <c r="V49" s="8"/>
      <c r="W49" s="9"/>
      <c r="X49" s="9"/>
      <c r="Y49" s="10" t="s">
        <v>7</v>
      </c>
      <c r="Z49" s="10"/>
      <c r="AA49" s="10"/>
      <c r="AB49" s="10"/>
      <c r="AC49" s="10"/>
      <c r="AD49" s="10"/>
      <c r="AE49" s="10"/>
      <c r="AF49" s="10"/>
      <c r="AG49" s="11"/>
      <c r="AH49" s="12"/>
      <c r="AI49" s="12" t="s">
        <v>8</v>
      </c>
      <c r="AJ49" s="12"/>
      <c r="AL49" s="8"/>
      <c r="AM49" s="9"/>
      <c r="AN49" s="9"/>
      <c r="AO49" s="10" t="s">
        <v>7</v>
      </c>
      <c r="AP49" s="10"/>
      <c r="AQ49" s="10"/>
      <c r="AR49" s="10"/>
      <c r="AS49" s="10"/>
      <c r="AT49" s="10"/>
      <c r="AU49" s="10"/>
      <c r="AV49" s="10"/>
      <c r="AW49" s="11"/>
      <c r="AX49" s="12"/>
      <c r="AY49" s="12" t="s">
        <v>8</v>
      </c>
      <c r="AZ49" s="12"/>
      <c r="BB49" s="8"/>
      <c r="BC49" s="9"/>
      <c r="BD49" s="9"/>
      <c r="BE49" s="10" t="s">
        <v>7</v>
      </c>
      <c r="BF49" s="10"/>
      <c r="BG49" s="10"/>
      <c r="BH49" s="10"/>
      <c r="BI49" s="10"/>
      <c r="BJ49" s="10"/>
      <c r="BK49" s="10"/>
      <c r="BL49" s="10"/>
      <c r="BM49" s="11"/>
      <c r="BN49" s="12"/>
      <c r="BO49" s="12" t="s">
        <v>8</v>
      </c>
      <c r="BP49" s="12"/>
      <c r="BR49" s="8"/>
      <c r="BS49" s="9"/>
      <c r="BT49" s="9"/>
      <c r="BU49" s="10" t="s">
        <v>7</v>
      </c>
      <c r="BV49" s="10"/>
      <c r="BW49" s="10"/>
      <c r="BX49" s="10"/>
      <c r="BY49" s="10"/>
      <c r="BZ49" s="10"/>
      <c r="CA49" s="10"/>
      <c r="CB49" s="10"/>
      <c r="CC49" s="11"/>
      <c r="CD49" s="12"/>
      <c r="CE49" s="12" t="s">
        <v>8</v>
      </c>
      <c r="CF49" s="12"/>
      <c r="CH49" s="8"/>
      <c r="CI49" s="9"/>
      <c r="CJ49" s="9"/>
      <c r="CK49" s="10"/>
      <c r="CL49" s="10"/>
      <c r="CM49" s="10"/>
      <c r="CN49" s="10"/>
      <c r="CO49" s="10"/>
      <c r="CP49" s="10"/>
      <c r="CQ49" s="10"/>
      <c r="CR49" s="10"/>
      <c r="CS49" s="11"/>
      <c r="CT49" s="12"/>
      <c r="CU49" s="12"/>
      <c r="CV49" s="12"/>
      <c r="CX49" s="8"/>
      <c r="CY49" s="9"/>
      <c r="CZ49" s="9"/>
      <c r="DA49" s="10"/>
      <c r="DB49" s="10"/>
      <c r="DC49" s="10"/>
      <c r="DD49" s="10"/>
      <c r="DE49" s="10"/>
      <c r="DF49" s="10"/>
      <c r="DG49" s="10"/>
      <c r="DH49" s="10"/>
      <c r="DI49" s="11"/>
      <c r="DJ49" s="12"/>
      <c r="DK49" s="12"/>
      <c r="DL49" s="12"/>
    </row>
    <row r="50" spans="1:116" x14ac:dyDescent="0.25">
      <c r="V50" s="8"/>
      <c r="W50" s="13"/>
      <c r="X50" s="14"/>
      <c r="Y50" s="9" t="s">
        <v>36</v>
      </c>
      <c r="Z50" s="15" t="s">
        <v>10</v>
      </c>
      <c r="AA50" s="15" t="s">
        <v>11</v>
      </c>
      <c r="AB50" s="9"/>
      <c r="AC50" s="15" t="s">
        <v>12</v>
      </c>
      <c r="AD50" s="15" t="s">
        <v>13</v>
      </c>
      <c r="AE50" s="16" t="s">
        <v>14</v>
      </c>
      <c r="AF50" s="17" t="s">
        <v>15</v>
      </c>
      <c r="AG50" s="16" t="s">
        <v>14</v>
      </c>
      <c r="AH50" s="9" t="s">
        <v>16</v>
      </c>
      <c r="AI50" s="13"/>
      <c r="AJ50" s="13"/>
      <c r="AL50" s="8"/>
      <c r="AM50" s="13"/>
      <c r="AN50" s="14"/>
      <c r="AO50" s="9" t="s">
        <v>36</v>
      </c>
      <c r="AP50" s="15" t="s">
        <v>10</v>
      </c>
      <c r="AQ50" s="15" t="s">
        <v>11</v>
      </c>
      <c r="AR50" s="9"/>
      <c r="AS50" s="15" t="s">
        <v>12</v>
      </c>
      <c r="AT50" s="15" t="s">
        <v>13</v>
      </c>
      <c r="AU50" s="16" t="s">
        <v>14</v>
      </c>
      <c r="AV50" s="17" t="s">
        <v>15</v>
      </c>
      <c r="AW50" s="16" t="s">
        <v>14</v>
      </c>
      <c r="AX50" s="9" t="s">
        <v>16</v>
      </c>
      <c r="AY50" s="13"/>
      <c r="AZ50" s="13"/>
      <c r="BB50" s="8"/>
      <c r="BC50" s="13"/>
      <c r="BD50" s="14"/>
      <c r="BE50" s="9" t="s">
        <v>36</v>
      </c>
      <c r="BF50" s="15" t="s">
        <v>10</v>
      </c>
      <c r="BG50" s="15" t="s">
        <v>11</v>
      </c>
      <c r="BH50" s="9"/>
      <c r="BI50" s="15" t="s">
        <v>12</v>
      </c>
      <c r="BJ50" s="15" t="s">
        <v>13</v>
      </c>
      <c r="BK50" s="16" t="s">
        <v>14</v>
      </c>
      <c r="BL50" s="17" t="s">
        <v>15</v>
      </c>
      <c r="BM50" s="16" t="s">
        <v>14</v>
      </c>
      <c r="BN50" s="9" t="s">
        <v>16</v>
      </c>
      <c r="BO50" s="13"/>
      <c r="BP50" s="13"/>
      <c r="BR50" s="8"/>
      <c r="BS50" s="13"/>
      <c r="BT50" s="14"/>
      <c r="BU50" s="9" t="s">
        <v>36</v>
      </c>
      <c r="BV50" s="15" t="s">
        <v>10</v>
      </c>
      <c r="BW50" s="15" t="s">
        <v>11</v>
      </c>
      <c r="BX50" s="9"/>
      <c r="BY50" s="15" t="s">
        <v>12</v>
      </c>
      <c r="BZ50" s="15" t="s">
        <v>13</v>
      </c>
      <c r="CA50" s="16" t="s">
        <v>14</v>
      </c>
      <c r="CB50" s="17" t="s">
        <v>15</v>
      </c>
      <c r="CC50" s="16" t="s">
        <v>14</v>
      </c>
      <c r="CD50" s="9" t="s">
        <v>16</v>
      </c>
      <c r="CE50" s="13"/>
      <c r="CF50" s="13"/>
      <c r="CH50" s="8"/>
      <c r="CI50" s="13"/>
      <c r="CJ50" s="14"/>
      <c r="CK50" s="9"/>
      <c r="CL50" s="15"/>
      <c r="CM50" s="15"/>
      <c r="CN50" s="9"/>
      <c r="CO50" s="15"/>
      <c r="CP50" s="15"/>
      <c r="CQ50" s="16"/>
      <c r="CR50" s="17"/>
      <c r="CS50" s="16"/>
      <c r="CT50" s="9"/>
      <c r="CU50" s="13"/>
      <c r="CV50" s="13"/>
      <c r="CX50" s="8"/>
      <c r="CY50" s="13"/>
      <c r="CZ50" s="14"/>
      <c r="DA50" s="9"/>
      <c r="DB50" s="15"/>
      <c r="DC50" s="15"/>
      <c r="DD50" s="9"/>
      <c r="DE50" s="15"/>
      <c r="DF50" s="15"/>
      <c r="DG50" s="16"/>
      <c r="DH50" s="17"/>
      <c r="DI50" s="16"/>
      <c r="DJ50" s="9"/>
      <c r="DK50" s="13"/>
      <c r="DL50" s="13"/>
    </row>
    <row r="51" spans="1:116" x14ac:dyDescent="0.25">
      <c r="A51" t="s">
        <v>58</v>
      </c>
      <c r="V51" s="18"/>
      <c r="W51" s="19" t="s">
        <v>17</v>
      </c>
      <c r="X51" s="20" t="s">
        <v>18</v>
      </c>
      <c r="Y51" s="19" t="s">
        <v>19</v>
      </c>
      <c r="Z51" s="21" t="s">
        <v>20</v>
      </c>
      <c r="AA51" s="21" t="s">
        <v>21</v>
      </c>
      <c r="AB51" s="19" t="s">
        <v>12</v>
      </c>
      <c r="AC51" s="21" t="s">
        <v>22</v>
      </c>
      <c r="AD51" s="21" t="s">
        <v>22</v>
      </c>
      <c r="AE51" s="22" t="s">
        <v>23</v>
      </c>
      <c r="AF51" s="22" t="s">
        <v>24</v>
      </c>
      <c r="AG51" s="22" t="s">
        <v>25</v>
      </c>
      <c r="AH51" s="19" t="s">
        <v>26</v>
      </c>
      <c r="AI51" s="19" t="s">
        <v>27</v>
      </c>
      <c r="AJ51" s="19" t="s">
        <v>28</v>
      </c>
      <c r="AL51" s="18"/>
      <c r="AM51" s="19" t="s">
        <v>17</v>
      </c>
      <c r="AN51" s="20" t="s">
        <v>18</v>
      </c>
      <c r="AO51" s="19" t="s">
        <v>19</v>
      </c>
      <c r="AP51" s="21" t="s">
        <v>20</v>
      </c>
      <c r="AQ51" s="21" t="s">
        <v>21</v>
      </c>
      <c r="AR51" s="19" t="s">
        <v>12</v>
      </c>
      <c r="AS51" s="21" t="s">
        <v>22</v>
      </c>
      <c r="AT51" s="21" t="s">
        <v>22</v>
      </c>
      <c r="AU51" s="22" t="s">
        <v>23</v>
      </c>
      <c r="AV51" s="22" t="s">
        <v>24</v>
      </c>
      <c r="AW51" s="22" t="s">
        <v>25</v>
      </c>
      <c r="AX51" s="19" t="s">
        <v>26</v>
      </c>
      <c r="AY51" s="19" t="s">
        <v>27</v>
      </c>
      <c r="AZ51" s="19" t="s">
        <v>28</v>
      </c>
      <c r="BB51" s="18"/>
      <c r="BC51" s="19" t="s">
        <v>17</v>
      </c>
      <c r="BD51" s="20" t="s">
        <v>18</v>
      </c>
      <c r="BE51" s="19" t="s">
        <v>19</v>
      </c>
      <c r="BF51" s="21" t="s">
        <v>20</v>
      </c>
      <c r="BG51" s="21" t="s">
        <v>21</v>
      </c>
      <c r="BH51" s="19" t="s">
        <v>12</v>
      </c>
      <c r="BI51" s="21" t="s">
        <v>22</v>
      </c>
      <c r="BJ51" s="21" t="s">
        <v>22</v>
      </c>
      <c r="BK51" s="22" t="s">
        <v>23</v>
      </c>
      <c r="BL51" s="22" t="s">
        <v>24</v>
      </c>
      <c r="BM51" s="22" t="s">
        <v>25</v>
      </c>
      <c r="BN51" s="19" t="s">
        <v>26</v>
      </c>
      <c r="BO51" s="19" t="s">
        <v>27</v>
      </c>
      <c r="BP51" s="19" t="s">
        <v>28</v>
      </c>
      <c r="BR51" s="18"/>
      <c r="BS51" s="19" t="s">
        <v>17</v>
      </c>
      <c r="BT51" s="20" t="s">
        <v>18</v>
      </c>
      <c r="BU51" s="19" t="s">
        <v>19</v>
      </c>
      <c r="BV51" s="21" t="s">
        <v>20</v>
      </c>
      <c r="BW51" s="21" t="s">
        <v>21</v>
      </c>
      <c r="BX51" s="19" t="s">
        <v>12</v>
      </c>
      <c r="BY51" s="21" t="s">
        <v>22</v>
      </c>
      <c r="BZ51" s="21" t="s">
        <v>22</v>
      </c>
      <c r="CA51" s="22" t="s">
        <v>23</v>
      </c>
      <c r="CB51" s="22" t="s">
        <v>24</v>
      </c>
      <c r="CC51" s="22" t="s">
        <v>25</v>
      </c>
      <c r="CD51" s="19" t="s">
        <v>26</v>
      </c>
      <c r="CE51" s="19" t="s">
        <v>27</v>
      </c>
      <c r="CF51" s="19" t="s">
        <v>28</v>
      </c>
      <c r="CH51" s="18"/>
      <c r="CI51" s="19"/>
      <c r="CJ51" s="20"/>
      <c r="CK51" s="19"/>
      <c r="CL51" s="21"/>
      <c r="CM51" s="21"/>
      <c r="CN51" s="19"/>
      <c r="CO51" s="21"/>
      <c r="CP51" s="21"/>
      <c r="CQ51" s="22"/>
      <c r="CR51" s="22"/>
      <c r="CS51" s="22"/>
      <c r="CT51" s="19"/>
      <c r="CU51" s="19"/>
      <c r="CV51" s="19"/>
      <c r="CX51" s="18"/>
      <c r="CY51" s="19"/>
      <c r="CZ51" s="20"/>
      <c r="DA51" s="19"/>
      <c r="DB51" s="21"/>
      <c r="DC51" s="21"/>
      <c r="DD51" s="19"/>
      <c r="DE51" s="21"/>
      <c r="DF51" s="21"/>
      <c r="DG51" s="22"/>
      <c r="DH51" s="22"/>
      <c r="DI51" s="22"/>
      <c r="DJ51" s="19"/>
      <c r="DK51" s="19"/>
      <c r="DL51" s="19"/>
    </row>
    <row r="52" spans="1:116" x14ac:dyDescent="0.25">
      <c r="V52" s="9" t="s">
        <v>29</v>
      </c>
      <c r="W52" s="23">
        <v>0</v>
      </c>
      <c r="X52" s="50" t="s">
        <v>49</v>
      </c>
      <c r="Y52" s="32">
        <v>0</v>
      </c>
      <c r="Z52" s="33">
        <v>11.433435200717005</v>
      </c>
      <c r="AA52" s="33">
        <v>175.61836154356624</v>
      </c>
      <c r="AB52" s="34">
        <v>175.61836154356624</v>
      </c>
      <c r="AC52" s="51" t="s">
        <v>30</v>
      </c>
      <c r="AD52" s="51" t="s">
        <v>30</v>
      </c>
      <c r="AE52" s="29" t="s">
        <v>30</v>
      </c>
      <c r="AF52" s="30">
        <v>1</v>
      </c>
      <c r="AG52" s="29" t="s">
        <v>30</v>
      </c>
      <c r="AH52" s="31"/>
      <c r="AI52" s="31"/>
      <c r="AJ52" s="31"/>
      <c r="AL52" s="9" t="s">
        <v>29</v>
      </c>
      <c r="AM52" s="23">
        <v>0</v>
      </c>
      <c r="AN52" s="50" t="s">
        <v>49</v>
      </c>
      <c r="AO52" s="32">
        <v>0</v>
      </c>
      <c r="AP52" s="33">
        <v>10.507099040405995</v>
      </c>
      <c r="AQ52" s="33">
        <v>156.21531531064949</v>
      </c>
      <c r="AR52" s="34">
        <v>156.21531531064949</v>
      </c>
      <c r="AS52" s="51" t="s">
        <v>30</v>
      </c>
      <c r="AT52" s="51" t="s">
        <v>30</v>
      </c>
      <c r="AU52" s="29" t="s">
        <v>30</v>
      </c>
      <c r="AV52" s="30">
        <v>1</v>
      </c>
      <c r="AW52" s="29" t="s">
        <v>30</v>
      </c>
      <c r="AX52" s="31"/>
      <c r="AY52" s="31"/>
      <c r="AZ52" s="31"/>
      <c r="BB52" s="9" t="s">
        <v>29</v>
      </c>
      <c r="BC52" s="23">
        <v>0</v>
      </c>
      <c r="BD52" s="50" t="s">
        <v>49</v>
      </c>
      <c r="BE52" s="32">
        <v>0</v>
      </c>
      <c r="BF52" s="33">
        <v>14.77529988330804</v>
      </c>
      <c r="BG52" s="33">
        <v>221.29111992600812</v>
      </c>
      <c r="BH52" s="34">
        <v>221.29111992600812</v>
      </c>
      <c r="BI52" s="51" t="s">
        <v>30</v>
      </c>
      <c r="BJ52" s="51" t="s">
        <v>30</v>
      </c>
      <c r="BK52" s="29" t="s">
        <v>30</v>
      </c>
      <c r="BL52" s="30">
        <v>1</v>
      </c>
      <c r="BM52" s="29" t="s">
        <v>30</v>
      </c>
      <c r="BN52" s="31"/>
      <c r="BO52" s="31"/>
      <c r="BP52" s="31"/>
      <c r="BR52" s="9" t="s">
        <v>29</v>
      </c>
      <c r="BS52" s="23">
        <v>0</v>
      </c>
      <c r="BT52" s="50" t="s">
        <v>49</v>
      </c>
      <c r="BU52" s="32">
        <v>0</v>
      </c>
      <c r="BV52" s="33">
        <v>13.53510605517533</v>
      </c>
      <c r="BW52" s="33">
        <v>194.18729550073803</v>
      </c>
      <c r="BX52" s="34">
        <v>194.18729550073803</v>
      </c>
      <c r="BY52" s="51" t="s">
        <v>30</v>
      </c>
      <c r="BZ52" s="51" t="s">
        <v>30</v>
      </c>
      <c r="CA52" s="29" t="s">
        <v>30</v>
      </c>
      <c r="CB52" s="30">
        <v>1</v>
      </c>
      <c r="CC52" s="29" t="s">
        <v>30</v>
      </c>
      <c r="CD52" s="31"/>
      <c r="CE52" s="31"/>
      <c r="CF52" s="31"/>
      <c r="CH52" s="9"/>
      <c r="CI52" s="23"/>
      <c r="CJ52" s="50"/>
      <c r="CK52" s="32"/>
      <c r="CL52" s="33"/>
      <c r="CM52" s="33"/>
      <c r="CN52" s="34"/>
      <c r="CO52" s="51"/>
      <c r="CP52" s="51"/>
      <c r="CQ52" s="29"/>
      <c r="CR52" s="30"/>
      <c r="CS52" s="29"/>
      <c r="CT52" s="31"/>
      <c r="CU52" s="31"/>
      <c r="CV52" s="31"/>
      <c r="CX52" s="9"/>
      <c r="CY52" s="23"/>
      <c r="CZ52" s="50"/>
      <c r="DA52" s="32"/>
      <c r="DB52" s="33"/>
      <c r="DC52" s="33"/>
      <c r="DD52" s="34"/>
      <c r="DE52" s="51"/>
      <c r="DF52" s="51"/>
      <c r="DG52" s="29"/>
      <c r="DH52" s="30"/>
      <c r="DI52" s="29"/>
      <c r="DJ52" s="31"/>
      <c r="DK52" s="31"/>
      <c r="DL52" s="31"/>
    </row>
    <row r="53" spans="1:116" x14ac:dyDescent="0.25">
      <c r="V53" s="9" t="s">
        <v>29</v>
      </c>
      <c r="W53" s="23">
        <v>1</v>
      </c>
      <c r="X53" s="24" t="s">
        <v>50</v>
      </c>
      <c r="Y53" s="32">
        <v>1.9092629601315483</v>
      </c>
      <c r="Z53" s="33">
        <v>9.8637145307632874</v>
      </c>
      <c r="AA53" s="33">
        <v>151.53935609988909</v>
      </c>
      <c r="AB53" s="34">
        <v>153.44861906002086</v>
      </c>
      <c r="AC53" s="51">
        <v>22.353460246156956</v>
      </c>
      <c r="AD53" s="51">
        <v>22.169742483545377</v>
      </c>
      <c r="AE53" s="36">
        <v>2.4199999999999999E-2</v>
      </c>
      <c r="AF53" s="36">
        <v>0.39240000000000003</v>
      </c>
      <c r="AG53" s="36">
        <v>0.58340000000000003</v>
      </c>
      <c r="AH53" s="37">
        <v>1.2163074594589125</v>
      </c>
      <c r="AI53" s="37">
        <v>1.3925414933586866</v>
      </c>
      <c r="AJ53" s="37">
        <v>1.3925414933586866</v>
      </c>
      <c r="AL53" s="9" t="s">
        <v>29</v>
      </c>
      <c r="AM53" s="23">
        <v>1</v>
      </c>
      <c r="AN53" s="24" t="s">
        <v>50</v>
      </c>
      <c r="AO53" s="32">
        <v>1.9092629601315483</v>
      </c>
      <c r="AP53" s="33">
        <v>9.0634860124372718</v>
      </c>
      <c r="AQ53" s="33">
        <v>134.78062989698</v>
      </c>
      <c r="AR53" s="34">
        <v>136.68989285711282</v>
      </c>
      <c r="AS53" s="51">
        <v>19.703381040251433</v>
      </c>
      <c r="AT53" s="51">
        <v>19.525422453536663</v>
      </c>
      <c r="AU53" s="36">
        <v>2.4199999999999999E-2</v>
      </c>
      <c r="AV53" s="36">
        <v>0.39240000000000003</v>
      </c>
      <c r="AW53" s="36">
        <v>0.58340000000000003</v>
      </c>
      <c r="AX53" s="37">
        <v>1.3225586934595837</v>
      </c>
      <c r="AY53" s="37">
        <v>1.4959499672256293</v>
      </c>
      <c r="AZ53" s="37">
        <v>1.4959499672256293</v>
      </c>
      <c r="BB53" s="9" t="s">
        <v>29</v>
      </c>
      <c r="BC53" s="23">
        <v>1</v>
      </c>
      <c r="BD53" s="24" t="s">
        <v>50</v>
      </c>
      <c r="BE53" s="32">
        <v>2.0496693077159631</v>
      </c>
      <c r="BF53" s="33">
        <v>12.545345471896633</v>
      </c>
      <c r="BG53" s="33">
        <v>187.89377589438214</v>
      </c>
      <c r="BH53" s="34">
        <v>189.94344520209899</v>
      </c>
      <c r="BI53" s="51">
        <v>33.457823993211463</v>
      </c>
      <c r="BJ53" s="51">
        <v>31.347674723909137</v>
      </c>
      <c r="BK53" s="36">
        <v>6.3E-3</v>
      </c>
      <c r="BL53" s="36">
        <v>0.39240000000000003</v>
      </c>
      <c r="BM53" s="36">
        <v>0.60129999999999995</v>
      </c>
      <c r="BN53" s="37">
        <v>0.91915300923962107</v>
      </c>
      <c r="BO53" s="37">
        <v>0.96873314432764557</v>
      </c>
      <c r="BP53" s="37">
        <v>0.96873314432764557</v>
      </c>
      <c r="BR53" s="9" t="s">
        <v>29</v>
      </c>
      <c r="BS53" s="23">
        <v>1</v>
      </c>
      <c r="BT53" s="24" t="s">
        <v>50</v>
      </c>
      <c r="BU53" s="32">
        <v>2.0496693077159631</v>
      </c>
      <c r="BV53" s="33">
        <v>11.492327248989636</v>
      </c>
      <c r="BW53" s="33">
        <v>164.88043785918589</v>
      </c>
      <c r="BX53" s="34">
        <v>166.9301071669025</v>
      </c>
      <c r="BY53" s="51">
        <v>29.10919155932784</v>
      </c>
      <c r="BZ53" s="51">
        <v>27.257188333835529</v>
      </c>
      <c r="CA53" s="36">
        <v>6.3E-3</v>
      </c>
      <c r="CB53" s="36">
        <v>0.39240000000000003</v>
      </c>
      <c r="CC53" s="36">
        <v>0.60129999999999995</v>
      </c>
      <c r="CD53" s="37">
        <v>1.0033731021241281</v>
      </c>
      <c r="CE53" s="37">
        <v>1.0453976926709929</v>
      </c>
      <c r="CF53" s="37">
        <v>1.0453976926709929</v>
      </c>
      <c r="CH53" s="9"/>
      <c r="CI53" s="23"/>
      <c r="CJ53" s="24"/>
      <c r="CK53" s="32"/>
      <c r="CL53" s="33"/>
      <c r="CM53" s="33"/>
      <c r="CN53" s="34"/>
      <c r="CO53" s="51"/>
      <c r="CP53" s="51"/>
      <c r="CQ53" s="36"/>
      <c r="CR53" s="36"/>
      <c r="CS53" s="36"/>
      <c r="CT53" s="37"/>
      <c r="CU53" s="37"/>
      <c r="CV53" s="37"/>
      <c r="CX53" s="9"/>
      <c r="CY53" s="23"/>
      <c r="CZ53" s="24"/>
      <c r="DA53" s="32"/>
      <c r="DB53" s="33"/>
      <c r="DC53" s="33"/>
      <c r="DD53" s="34"/>
      <c r="DE53" s="51"/>
      <c r="DF53" s="51"/>
      <c r="DG53" s="36"/>
      <c r="DH53" s="36"/>
      <c r="DI53" s="36"/>
      <c r="DJ53" s="37"/>
      <c r="DK53" s="37"/>
      <c r="DL53" s="37"/>
    </row>
    <row r="54" spans="1:116" x14ac:dyDescent="0.25">
      <c r="V54" s="9" t="s">
        <v>29</v>
      </c>
      <c r="W54" s="23">
        <v>2</v>
      </c>
      <c r="X54" s="24" t="s">
        <v>51</v>
      </c>
      <c r="Y54" s="32">
        <v>17.20208490549933</v>
      </c>
      <c r="Z54" s="33">
        <v>9.54977039677253</v>
      </c>
      <c r="AA54" s="33">
        <v>146.72355501115419</v>
      </c>
      <c r="AB54" s="34">
        <v>163.92563991665287</v>
      </c>
      <c r="AC54" s="51">
        <v>11.910548892796649</v>
      </c>
      <c r="AD54" s="51">
        <v>11.692721626913368</v>
      </c>
      <c r="AE54" s="36">
        <v>0.13020000000000001</v>
      </c>
      <c r="AF54" s="36">
        <v>0.39240000000000003</v>
      </c>
      <c r="AG54" s="36">
        <v>0.47739999999999999</v>
      </c>
      <c r="AH54" s="37">
        <v>9.1322430983885372</v>
      </c>
      <c r="AI54" s="37">
        <v>9.8048058166415402</v>
      </c>
      <c r="AJ54" s="37">
        <v>9.8048058166415402</v>
      </c>
      <c r="AL54" s="9" t="s">
        <v>29</v>
      </c>
      <c r="AM54" s="23">
        <v>2</v>
      </c>
      <c r="AN54" s="24" t="s">
        <v>51</v>
      </c>
      <c r="AO54" s="32">
        <v>17.20208490549933</v>
      </c>
      <c r="AP54" s="33">
        <v>8.7747634068435492</v>
      </c>
      <c r="AQ54" s="33">
        <v>130.49369281424649</v>
      </c>
      <c r="AR54" s="34">
        <v>147.69577771974528</v>
      </c>
      <c r="AS54" s="51">
        <v>8.7304538457101373</v>
      </c>
      <c r="AT54" s="51">
        <v>8.519537590904207</v>
      </c>
      <c r="AU54" s="36">
        <v>0.16289999999999999</v>
      </c>
      <c r="AV54" s="36">
        <v>0.39240000000000003</v>
      </c>
      <c r="AW54" s="36">
        <v>0.44469999999999998</v>
      </c>
      <c r="AX54" s="37">
        <v>9.9299954190310444</v>
      </c>
      <c r="AY54" s="37">
        <v>11.203365717793547</v>
      </c>
      <c r="AZ54" s="37">
        <v>11.203365717793547</v>
      </c>
      <c r="BB54" s="9" t="s">
        <v>29</v>
      </c>
      <c r="BC54" s="23">
        <v>2</v>
      </c>
      <c r="BD54" s="24" t="s">
        <v>51</v>
      </c>
      <c r="BE54" s="32">
        <v>18.467118566583945</v>
      </c>
      <c r="BF54" s="33">
        <v>12.099354589614423</v>
      </c>
      <c r="BG54" s="33">
        <v>181.21430708805727</v>
      </c>
      <c r="BH54" s="34">
        <v>199.68142565463776</v>
      </c>
      <c r="BI54" s="51">
        <v>24.142061371996441</v>
      </c>
      <c r="BJ54" s="51">
        <v>21.609694271370358</v>
      </c>
      <c r="BK54" s="36">
        <v>5.0700000000000002E-2</v>
      </c>
      <c r="BL54" s="36">
        <v>0.39240000000000003</v>
      </c>
      <c r="BM54" s="36">
        <v>0.55689999999999995</v>
      </c>
      <c r="BN54" s="37">
        <v>6.9011569893096398</v>
      </c>
      <c r="BO54" s="37">
        <v>6.9715949533249244</v>
      </c>
      <c r="BP54" s="37">
        <v>6.9715949533249244</v>
      </c>
      <c r="BR54" s="9" t="s">
        <v>29</v>
      </c>
      <c r="BS54" s="23">
        <v>2</v>
      </c>
      <c r="BT54" s="24" t="s">
        <v>51</v>
      </c>
      <c r="BU54" s="32">
        <v>18.467118566583945</v>
      </c>
      <c r="BV54" s="33">
        <v>11.083771487752513</v>
      </c>
      <c r="BW54" s="33">
        <v>159.01906633087603</v>
      </c>
      <c r="BX54" s="34">
        <v>177.48618489745593</v>
      </c>
      <c r="BY54" s="51">
        <v>18.923702451335782</v>
      </c>
      <c r="BZ54" s="51">
        <v>16.701110603282103</v>
      </c>
      <c r="CA54" s="36">
        <v>6.4299999999999996E-2</v>
      </c>
      <c r="CB54" s="36">
        <v>0.39240000000000003</v>
      </c>
      <c r="CC54" s="36">
        <v>0.54330000000000001</v>
      </c>
      <c r="CD54" s="37">
        <v>7.5334957585977911</v>
      </c>
      <c r="CE54" s="37">
        <v>7.7600061218397061</v>
      </c>
      <c r="CF54" s="37">
        <v>7.7600061218397061</v>
      </c>
      <c r="CH54" s="9"/>
      <c r="CI54" s="23"/>
      <c r="CJ54" s="24"/>
      <c r="CK54" s="32"/>
      <c r="CL54" s="33"/>
      <c r="CM54" s="33"/>
      <c r="CN54" s="34"/>
      <c r="CO54" s="51"/>
      <c r="CP54" s="51"/>
      <c r="CQ54" s="36"/>
      <c r="CR54" s="36"/>
      <c r="CS54" s="36"/>
      <c r="CT54" s="37"/>
      <c r="CU54" s="37"/>
      <c r="CV54" s="37"/>
      <c r="CX54" s="9"/>
      <c r="CY54" s="23"/>
      <c r="CZ54" s="24"/>
      <c r="DA54" s="32"/>
      <c r="DB54" s="33"/>
      <c r="DC54" s="33"/>
      <c r="DD54" s="34"/>
      <c r="DE54" s="51"/>
      <c r="DF54" s="51"/>
      <c r="DG54" s="36"/>
      <c r="DH54" s="36"/>
      <c r="DI54" s="36"/>
      <c r="DJ54" s="37"/>
      <c r="DK54" s="37"/>
      <c r="DL54" s="37"/>
    </row>
    <row r="55" spans="1:116" x14ac:dyDescent="0.25">
      <c r="V55" s="19" t="s">
        <v>29</v>
      </c>
      <c r="W55" s="38">
        <v>3</v>
      </c>
      <c r="X55" s="39" t="s">
        <v>52</v>
      </c>
      <c r="Y55" s="40">
        <v>18.437490350289981</v>
      </c>
      <c r="Z55" s="41">
        <v>8.8163756309911605</v>
      </c>
      <c r="AA55" s="41">
        <v>135.47567634245576</v>
      </c>
      <c r="AB55" s="42">
        <v>153.9131666927457</v>
      </c>
      <c r="AC55" s="52">
        <v>19.311284573888528</v>
      </c>
      <c r="AD55" s="52">
        <v>21.705194850820533</v>
      </c>
      <c r="AE55" s="44">
        <v>8.1199999999999994E-2</v>
      </c>
      <c r="AF55" s="44">
        <v>0.2198</v>
      </c>
      <c r="AG55" s="44">
        <v>0.69899999999999995</v>
      </c>
      <c r="AH55" s="53">
        <v>7.045116803444194</v>
      </c>
      <c r="AI55" s="53">
        <v>6.2395042592382346</v>
      </c>
      <c r="AJ55" s="53">
        <v>6.2395042592382346</v>
      </c>
      <c r="AL55" s="19" t="s">
        <v>29</v>
      </c>
      <c r="AM55" s="38">
        <v>3</v>
      </c>
      <c r="AN55" s="39" t="s">
        <v>52</v>
      </c>
      <c r="AO55" s="40">
        <v>18.437490350289981</v>
      </c>
      <c r="AP55" s="41">
        <v>8.100170831669411</v>
      </c>
      <c r="AQ55" s="41">
        <v>120.47919964132839</v>
      </c>
      <c r="AR55" s="42">
        <v>138.91668999161848</v>
      </c>
      <c r="AS55" s="52">
        <v>15.601358880377829</v>
      </c>
      <c r="AT55" s="52">
        <v>17.298625319031004</v>
      </c>
      <c r="AU55" s="44">
        <v>9.9500000000000005E-2</v>
      </c>
      <c r="AV55" s="44">
        <v>0.2198</v>
      </c>
      <c r="AW55" s="44">
        <v>0.68069999999999997</v>
      </c>
      <c r="AX55" s="53">
        <v>7.6601746090166793</v>
      </c>
      <c r="AY55" s="53">
        <v>6.8468910872029154</v>
      </c>
      <c r="AZ55" s="53">
        <v>6.8468910872029154</v>
      </c>
      <c r="BB55" s="19" t="s">
        <v>29</v>
      </c>
      <c r="BC55" s="38">
        <v>3</v>
      </c>
      <c r="BD55" s="39" t="s">
        <v>52</v>
      </c>
      <c r="BE55" s="40">
        <v>19.793375177452734</v>
      </c>
      <c r="BF55" s="41">
        <v>11.02999487115812</v>
      </c>
      <c r="BG55" s="41">
        <v>165.19763730836638</v>
      </c>
      <c r="BH55" s="42">
        <v>184.99101248582164</v>
      </c>
      <c r="BI55" s="52">
        <v>34.081759148297245</v>
      </c>
      <c r="BJ55" s="52">
        <v>36.30010744018648</v>
      </c>
      <c r="BK55" s="44">
        <v>2.6599999999999999E-2</v>
      </c>
      <c r="BL55" s="44">
        <v>0.2198</v>
      </c>
      <c r="BM55" s="44">
        <v>0.75360000000000005</v>
      </c>
      <c r="BN55" s="53">
        <v>5.2848499957259101</v>
      </c>
      <c r="BO55" s="53">
        <v>4.5129700076022328</v>
      </c>
      <c r="BP55" s="53">
        <v>4.5129700076022328</v>
      </c>
      <c r="BR55" s="19" t="s">
        <v>29</v>
      </c>
      <c r="BS55" s="38">
        <v>3</v>
      </c>
      <c r="BT55" s="39" t="s">
        <v>52</v>
      </c>
      <c r="BU55" s="40">
        <v>19.793375177452734</v>
      </c>
      <c r="BV55" s="41">
        <v>10.104170578481614</v>
      </c>
      <c r="BW55" s="41">
        <v>144.96417557563018</v>
      </c>
      <c r="BX55" s="42">
        <v>164.75755075308663</v>
      </c>
      <c r="BY55" s="52">
        <v>27.983386469885509</v>
      </c>
      <c r="BZ55" s="52">
        <v>29.429744747651398</v>
      </c>
      <c r="CA55" s="44">
        <v>3.4299999999999997E-2</v>
      </c>
      <c r="CB55" s="44">
        <v>0.2198</v>
      </c>
      <c r="CC55" s="44">
        <v>0.74590000000000001</v>
      </c>
      <c r="CD55" s="53">
        <v>5.7690898916370728</v>
      </c>
      <c r="CE55" s="53">
        <v>4.9320950548523044</v>
      </c>
      <c r="CF55" s="53">
        <v>4.9320950548523044</v>
      </c>
      <c r="CH55" s="19"/>
      <c r="CI55" s="38"/>
      <c r="CJ55" s="39"/>
      <c r="CK55" s="40"/>
      <c r="CL55" s="41"/>
      <c r="CM55" s="41"/>
      <c r="CN55" s="42"/>
      <c r="CO55" s="52"/>
      <c r="CP55" s="52"/>
      <c r="CQ55" s="44"/>
      <c r="CR55" s="44"/>
      <c r="CS55" s="44"/>
      <c r="CT55" s="53"/>
      <c r="CU55" s="53"/>
      <c r="CV55" s="53"/>
      <c r="CX55" s="19"/>
      <c r="CY55" s="38"/>
      <c r="CZ55" s="39"/>
      <c r="DA55" s="40"/>
      <c r="DB55" s="41"/>
      <c r="DC55" s="41"/>
      <c r="DD55" s="42"/>
      <c r="DE55" s="52"/>
      <c r="DF55" s="52"/>
      <c r="DG55" s="44"/>
      <c r="DH55" s="44"/>
      <c r="DI55" s="44"/>
      <c r="DJ55" s="53"/>
      <c r="DK55" s="53"/>
      <c r="DL55" s="53"/>
    </row>
    <row r="56" spans="1:116" x14ac:dyDescent="0.25">
      <c r="V56" s="9" t="s">
        <v>31</v>
      </c>
      <c r="W56" s="54">
        <v>0</v>
      </c>
      <c r="X56" s="50" t="s">
        <v>49</v>
      </c>
      <c r="Y56" s="32">
        <v>0</v>
      </c>
      <c r="Z56" s="33">
        <v>11.129489769702051</v>
      </c>
      <c r="AA56" s="33">
        <v>167.54555620810368</v>
      </c>
      <c r="AB56" s="34">
        <v>167.54555620810368</v>
      </c>
      <c r="AC56" s="51" t="s">
        <v>30</v>
      </c>
      <c r="AD56" s="51" t="s">
        <v>30</v>
      </c>
      <c r="AE56" s="29" t="s">
        <v>30</v>
      </c>
      <c r="AF56" s="30">
        <v>1</v>
      </c>
      <c r="AG56" s="29" t="s">
        <v>30</v>
      </c>
      <c r="AH56" s="31"/>
      <c r="AI56" s="31"/>
      <c r="AJ56" s="31"/>
      <c r="AL56" s="9" t="s">
        <v>31</v>
      </c>
      <c r="AM56" s="54">
        <v>0</v>
      </c>
      <c r="AN56" s="50" t="s">
        <v>49</v>
      </c>
      <c r="AO56" s="32">
        <v>0</v>
      </c>
      <c r="AP56" s="33">
        <v>10.288604111657744</v>
      </c>
      <c r="AQ56" s="33">
        <v>150.2548487148326</v>
      </c>
      <c r="AR56" s="34">
        <v>150.2548487148326</v>
      </c>
      <c r="AS56" s="51" t="s">
        <v>30</v>
      </c>
      <c r="AT56" s="51" t="s">
        <v>30</v>
      </c>
      <c r="AU56" s="29" t="s">
        <v>30</v>
      </c>
      <c r="AV56" s="30">
        <v>1</v>
      </c>
      <c r="AW56" s="29" t="s">
        <v>30</v>
      </c>
      <c r="AX56" s="31"/>
      <c r="AY56" s="31"/>
      <c r="AZ56" s="31"/>
      <c r="BB56" s="9" t="s">
        <v>31</v>
      </c>
      <c r="BC56" s="54">
        <v>0</v>
      </c>
      <c r="BD56" s="50" t="s">
        <v>49</v>
      </c>
      <c r="BE56" s="32">
        <v>0</v>
      </c>
      <c r="BF56" s="33">
        <v>13.005005522604943</v>
      </c>
      <c r="BG56" s="33">
        <v>187.64913419202563</v>
      </c>
      <c r="BH56" s="34">
        <v>187.64913419202563</v>
      </c>
      <c r="BI56" s="51" t="s">
        <v>30</v>
      </c>
      <c r="BJ56" s="51" t="s">
        <v>30</v>
      </c>
      <c r="BK56" s="29" t="s">
        <v>30</v>
      </c>
      <c r="BL56" s="30">
        <v>1</v>
      </c>
      <c r="BM56" s="29" t="s">
        <v>30</v>
      </c>
      <c r="BN56" s="31"/>
      <c r="BO56" s="31"/>
      <c r="BP56" s="31"/>
      <c r="BR56" s="9" t="s">
        <v>31</v>
      </c>
      <c r="BS56" s="54">
        <v>0</v>
      </c>
      <c r="BT56" s="50" t="s">
        <v>49</v>
      </c>
      <c r="BU56" s="32">
        <v>0</v>
      </c>
      <c r="BV56" s="33">
        <v>11.913404830140916</v>
      </c>
      <c r="BW56" s="33">
        <v>164.74065309099865</v>
      </c>
      <c r="BX56" s="34">
        <v>164.74065309099865</v>
      </c>
      <c r="BY56" s="51" t="s">
        <v>30</v>
      </c>
      <c r="BZ56" s="51" t="s">
        <v>30</v>
      </c>
      <c r="CA56" s="29" t="s">
        <v>30</v>
      </c>
      <c r="CB56" s="30">
        <v>1</v>
      </c>
      <c r="CC56" s="29" t="s">
        <v>30</v>
      </c>
      <c r="CD56" s="31"/>
      <c r="CE56" s="31"/>
      <c r="CF56" s="31"/>
      <c r="CH56" s="9"/>
      <c r="CI56" s="54"/>
      <c r="CJ56" s="50"/>
      <c r="CK56" s="32"/>
      <c r="CL56" s="33"/>
      <c r="CM56" s="33"/>
      <c r="CN56" s="34"/>
      <c r="CO56" s="51"/>
      <c r="CP56" s="51"/>
      <c r="CQ56" s="29"/>
      <c r="CR56" s="30"/>
      <c r="CS56" s="29"/>
      <c r="CT56" s="31"/>
      <c r="CU56" s="31"/>
      <c r="CV56" s="31"/>
      <c r="CX56" s="9"/>
      <c r="CY56" s="54"/>
      <c r="CZ56" s="50"/>
      <c r="DA56" s="32"/>
      <c r="DB56" s="33"/>
      <c r="DC56" s="33"/>
      <c r="DD56" s="34"/>
      <c r="DE56" s="51"/>
      <c r="DF56" s="51"/>
      <c r="DG56" s="29"/>
      <c r="DH56" s="30"/>
      <c r="DI56" s="29"/>
      <c r="DJ56" s="31"/>
      <c r="DK56" s="31"/>
      <c r="DL56" s="31"/>
    </row>
    <row r="57" spans="1:116" x14ac:dyDescent="0.25">
      <c r="V57" s="9" t="s">
        <v>31</v>
      </c>
      <c r="W57" s="23">
        <v>1</v>
      </c>
      <c r="X57" s="24" t="s">
        <v>50</v>
      </c>
      <c r="Y57" s="32">
        <v>1.7963087282797017</v>
      </c>
      <c r="Z57" s="33">
        <v>9.6113260206218047</v>
      </c>
      <c r="AA57" s="33">
        <v>144.69101229125346</v>
      </c>
      <c r="AB57" s="34">
        <v>146.48732101953371</v>
      </c>
      <c r="AC57" s="51">
        <v>21.388408402303138</v>
      </c>
      <c r="AD57" s="51">
        <v>21.058235188569967</v>
      </c>
      <c r="AE57" s="36">
        <v>3.5000000000000001E-3</v>
      </c>
      <c r="AF57" s="36">
        <v>0.9516</v>
      </c>
      <c r="AG57" s="36">
        <v>4.4900000000000002E-2</v>
      </c>
      <c r="AH57" s="37">
        <v>1.183211448282812</v>
      </c>
      <c r="AI57" s="37">
        <v>1.344644473165276</v>
      </c>
      <c r="AJ57" s="37">
        <v>1.344644473165276</v>
      </c>
      <c r="AL57" s="9" t="s">
        <v>31</v>
      </c>
      <c r="AM57" s="23">
        <v>1</v>
      </c>
      <c r="AN57" s="24" t="s">
        <v>50</v>
      </c>
      <c r="AO57" s="32">
        <v>1.7963087282797017</v>
      </c>
      <c r="AP57" s="33">
        <v>8.8851231554255889</v>
      </c>
      <c r="AQ57" s="33">
        <v>129.75858571291283</v>
      </c>
      <c r="AR57" s="34">
        <v>131.55489444119243</v>
      </c>
      <c r="AS57" s="51">
        <v>19.234800425405648</v>
      </c>
      <c r="AT57" s="51">
        <v>18.699954273640174</v>
      </c>
      <c r="AU57" s="36">
        <v>3.5000000000000001E-3</v>
      </c>
      <c r="AV57" s="36">
        <v>0.9516</v>
      </c>
      <c r="AW57" s="36">
        <v>4.4900000000000002E-2</v>
      </c>
      <c r="AX57" s="37">
        <v>1.2798953347412345</v>
      </c>
      <c r="AY57" s="37">
        <v>1.4276965085448319</v>
      </c>
      <c r="AZ57" s="37">
        <v>1.4276965085448319</v>
      </c>
      <c r="BB57" s="9" t="s">
        <v>31</v>
      </c>
      <c r="BC57" s="23">
        <v>1</v>
      </c>
      <c r="BD57" s="24" t="s">
        <v>50</v>
      </c>
      <c r="BE57" s="32">
        <v>1.8665457137445756</v>
      </c>
      <c r="BF57" s="33">
        <v>11.229329233117257</v>
      </c>
      <c r="BG57" s="33">
        <v>162.02519199217235</v>
      </c>
      <c r="BH57" s="34">
        <v>163.89173770591623</v>
      </c>
      <c r="BI57" s="51">
        <v>31.165800170856286</v>
      </c>
      <c r="BJ57" s="51">
        <v>23.7573964861094</v>
      </c>
      <c r="BK57" s="36">
        <v>1E-4</v>
      </c>
      <c r="BL57" s="36">
        <v>0.99280000000000002</v>
      </c>
      <c r="BM57" s="36">
        <v>7.1000000000000004E-3</v>
      </c>
      <c r="BN57" s="37">
        <v>1.0511745439159448</v>
      </c>
      <c r="BO57" s="37">
        <v>0.99356495117474231</v>
      </c>
      <c r="BP57" s="37">
        <v>0.99356495117474231</v>
      </c>
      <c r="BR57" s="9" t="s">
        <v>31</v>
      </c>
      <c r="BS57" s="23">
        <v>1</v>
      </c>
      <c r="BT57" s="24" t="s">
        <v>50</v>
      </c>
      <c r="BU57" s="32">
        <v>1.8665457137445756</v>
      </c>
      <c r="BV57" s="33">
        <v>10.286773419091853</v>
      </c>
      <c r="BW57" s="33">
        <v>142.24496635946997</v>
      </c>
      <c r="BX57" s="34">
        <v>144.11151207321427</v>
      </c>
      <c r="BY57" s="51">
        <v>27.085543186492014</v>
      </c>
      <c r="BZ57" s="51">
        <v>20.629141017784377</v>
      </c>
      <c r="CA57" s="36">
        <v>1E-4</v>
      </c>
      <c r="CB57" s="36">
        <v>0.99280000000000002</v>
      </c>
      <c r="CC57" s="36">
        <v>7.1000000000000004E-3</v>
      </c>
      <c r="CD57" s="37">
        <v>1.1474914974995993</v>
      </c>
      <c r="CE57" s="37">
        <v>1.0689650211337536</v>
      </c>
      <c r="CF57" s="37">
        <v>1.0689650211337536</v>
      </c>
      <c r="CH57" s="9"/>
      <c r="CI57" s="23"/>
      <c r="CJ57" s="24"/>
      <c r="CK57" s="32"/>
      <c r="CL57" s="33"/>
      <c r="CM57" s="33"/>
      <c r="CN57" s="34"/>
      <c r="CO57" s="51"/>
      <c r="CP57" s="51"/>
      <c r="CQ57" s="36"/>
      <c r="CR57" s="36"/>
      <c r="CS57" s="36"/>
      <c r="CT57" s="37"/>
      <c r="CU57" s="37"/>
      <c r="CV57" s="37"/>
      <c r="CX57" s="9"/>
      <c r="CY57" s="23"/>
      <c r="CZ57" s="24"/>
      <c r="DA57" s="32"/>
      <c r="DB57" s="33"/>
      <c r="DC57" s="33"/>
      <c r="DD57" s="34"/>
      <c r="DE57" s="51"/>
      <c r="DF57" s="51"/>
      <c r="DG57" s="36"/>
      <c r="DH57" s="36"/>
      <c r="DI57" s="36"/>
      <c r="DJ57" s="37"/>
      <c r="DK57" s="37"/>
      <c r="DL57" s="37"/>
    </row>
    <row r="58" spans="1:116" x14ac:dyDescent="0.25">
      <c r="V58" s="9" t="s">
        <v>31</v>
      </c>
      <c r="W58" s="23">
        <v>2</v>
      </c>
      <c r="X58" s="8" t="s">
        <v>51</v>
      </c>
      <c r="Y58" s="32">
        <v>16.184389424402504</v>
      </c>
      <c r="Z58" s="33">
        <v>9.3076932708056965</v>
      </c>
      <c r="AA58" s="33">
        <v>140.12010350788398</v>
      </c>
      <c r="AB58" s="34">
        <v>156.30449293228682</v>
      </c>
      <c r="AC58" s="51">
        <v>11.655957030550759</v>
      </c>
      <c r="AD58" s="51">
        <v>11.241063275816856</v>
      </c>
      <c r="AE58" s="36">
        <v>1.0200000000000001E-2</v>
      </c>
      <c r="AF58" s="36">
        <v>0.9516</v>
      </c>
      <c r="AG58" s="36">
        <v>3.8199999999999998E-2</v>
      </c>
      <c r="AH58" s="37">
        <v>8.8837526223192427</v>
      </c>
      <c r="AI58" s="37">
        <v>8.5681101491873228</v>
      </c>
      <c r="AJ58" s="37">
        <v>8.5681101491873228</v>
      </c>
      <c r="AL58" s="9" t="s">
        <v>31</v>
      </c>
      <c r="AM58" s="23">
        <v>2</v>
      </c>
      <c r="AN58" s="8" t="s">
        <v>51</v>
      </c>
      <c r="AO58" s="32">
        <v>16.184389424402504</v>
      </c>
      <c r="AP58" s="33">
        <v>8.604426964179245</v>
      </c>
      <c r="AQ58" s="33">
        <v>125.65933311252846</v>
      </c>
      <c r="AR58" s="34">
        <v>141.84372253693098</v>
      </c>
      <c r="AS58" s="51">
        <v>9.0716274582737846</v>
      </c>
      <c r="AT58" s="51">
        <v>8.4111261779016218</v>
      </c>
      <c r="AU58" s="36">
        <v>1.17E-2</v>
      </c>
      <c r="AV58" s="36">
        <v>0.9516</v>
      </c>
      <c r="AW58" s="36">
        <v>3.6700000000000003E-2</v>
      </c>
      <c r="AX58" s="37">
        <v>9.6096716717913573</v>
      </c>
      <c r="AY58" s="37">
        <v>10.017202073914738</v>
      </c>
      <c r="AZ58" s="37">
        <v>10.017202073914738</v>
      </c>
      <c r="BB58" s="9" t="s">
        <v>31</v>
      </c>
      <c r="BC58" s="23">
        <v>2</v>
      </c>
      <c r="BD58" s="8" t="s">
        <v>51</v>
      </c>
      <c r="BE58" s="32">
        <v>16.817210891482127</v>
      </c>
      <c r="BF58" s="33">
        <v>10.874193975220063</v>
      </c>
      <c r="BG58" s="33">
        <v>156.90040355220125</v>
      </c>
      <c r="BH58" s="34">
        <v>173.71761444368045</v>
      </c>
      <c r="BI58" s="51">
        <v>22.58641288726206</v>
      </c>
      <c r="BJ58" s="51">
        <v>13.931519748345181</v>
      </c>
      <c r="BK58" s="36">
        <v>5.9999999999999995E-4</v>
      </c>
      <c r="BL58" s="36">
        <v>0.99280000000000002</v>
      </c>
      <c r="BM58" s="36">
        <v>6.6E-3</v>
      </c>
      <c r="BN58" s="37">
        <v>7.8923971066900265</v>
      </c>
      <c r="BO58" s="37">
        <v>6.702079965091218</v>
      </c>
      <c r="BP58" s="37">
        <v>6.702079965091218</v>
      </c>
      <c r="BR58" s="9" t="s">
        <v>31</v>
      </c>
      <c r="BS58" s="23">
        <v>2</v>
      </c>
      <c r="BT58" s="8" t="s">
        <v>51</v>
      </c>
      <c r="BU58" s="32">
        <v>16.817210891482127</v>
      </c>
      <c r="BV58" s="33">
        <v>9.9614471368819562</v>
      </c>
      <c r="BW58" s="33">
        <v>137.74582901316444</v>
      </c>
      <c r="BX58" s="34">
        <v>154.56303990464559</v>
      </c>
      <c r="BY58" s="51">
        <v>17.690104506024934</v>
      </c>
      <c r="BZ58" s="51">
        <v>10.177613186353057</v>
      </c>
      <c r="CA58" s="36">
        <v>5.9999999999999995E-4</v>
      </c>
      <c r="CB58" s="36">
        <v>0.99280000000000002</v>
      </c>
      <c r="CC58" s="36">
        <v>6.6E-3</v>
      </c>
      <c r="CD58" s="37">
        <v>8.6155611617813079</v>
      </c>
      <c r="CE58" s="37">
        <v>7.2595043108156885</v>
      </c>
      <c r="CF58" s="37">
        <v>7.2595043108156885</v>
      </c>
      <c r="CH58" s="9"/>
      <c r="CI58" s="23"/>
      <c r="CJ58" s="8"/>
      <c r="CK58" s="32"/>
      <c r="CL58" s="33"/>
      <c r="CM58" s="33"/>
      <c r="CN58" s="34"/>
      <c r="CO58" s="51"/>
      <c r="CP58" s="51"/>
      <c r="CQ58" s="36"/>
      <c r="CR58" s="36"/>
      <c r="CS58" s="36"/>
      <c r="CT58" s="37"/>
      <c r="CU58" s="37"/>
      <c r="CV58" s="37"/>
      <c r="CX58" s="9"/>
      <c r="CY58" s="23"/>
      <c r="CZ58" s="8"/>
      <c r="DA58" s="32"/>
      <c r="DB58" s="33"/>
      <c r="DC58" s="33"/>
      <c r="DD58" s="34"/>
      <c r="DE58" s="51"/>
      <c r="DF58" s="51"/>
      <c r="DG58" s="36"/>
      <c r="DH58" s="36"/>
      <c r="DI58" s="36"/>
      <c r="DJ58" s="37"/>
      <c r="DK58" s="37"/>
      <c r="DL58" s="37"/>
    </row>
    <row r="59" spans="1:116" x14ac:dyDescent="0.25">
      <c r="V59" s="9" t="s">
        <v>31</v>
      </c>
      <c r="W59" s="23">
        <v>3</v>
      </c>
      <c r="X59" s="8" t="s">
        <v>52</v>
      </c>
      <c r="Y59" s="32">
        <v>17.346706836818655</v>
      </c>
      <c r="Z59" s="33">
        <v>8.5991619870217146</v>
      </c>
      <c r="AA59" s="33">
        <v>129.45379951564618</v>
      </c>
      <c r="AB59" s="34">
        <v>146.80050635246494</v>
      </c>
      <c r="AC59" s="51">
        <v>18.797308385709709</v>
      </c>
      <c r="AD59" s="51">
        <v>20.74504985563874</v>
      </c>
      <c r="AE59" s="36">
        <v>7.7999999999999996E-3</v>
      </c>
      <c r="AF59" s="36">
        <v>0.93979999999999997</v>
      </c>
      <c r="AG59" s="36">
        <v>5.2400000000000002E-2</v>
      </c>
      <c r="AH59" s="37">
        <v>6.8555176746482864</v>
      </c>
      <c r="AI59" s="55">
        <v>5.8437157184942956</v>
      </c>
      <c r="AJ59" s="55">
        <v>5.8437157184942956</v>
      </c>
      <c r="AL59" s="9" t="s">
        <v>31</v>
      </c>
      <c r="AM59" s="23">
        <v>3</v>
      </c>
      <c r="AN59" s="8" t="s">
        <v>52</v>
      </c>
      <c r="AO59" s="32">
        <v>17.346706836818655</v>
      </c>
      <c r="AP59" s="33">
        <v>7.949419375510594</v>
      </c>
      <c r="AQ59" s="33">
        <v>116.09367061170076</v>
      </c>
      <c r="AR59" s="34">
        <v>133.4403774485198</v>
      </c>
      <c r="AS59" s="51">
        <v>15.759627240052978</v>
      </c>
      <c r="AT59" s="51">
        <v>16.814471266312808</v>
      </c>
      <c r="AU59" s="36">
        <v>8.8000000000000005E-3</v>
      </c>
      <c r="AV59" s="36">
        <v>0.93979999999999997</v>
      </c>
      <c r="AW59" s="36">
        <v>5.1400000000000001E-2</v>
      </c>
      <c r="AX59" s="37">
        <v>7.4157062367764333</v>
      </c>
      <c r="AY59" s="55">
        <v>6.2056684295371589</v>
      </c>
      <c r="AZ59" s="55">
        <v>6.2056684295371589</v>
      </c>
      <c r="BB59" s="9" t="s">
        <v>31</v>
      </c>
      <c r="BC59" s="23">
        <v>3</v>
      </c>
      <c r="BD59" s="8" t="s">
        <v>52</v>
      </c>
      <c r="BE59" s="32">
        <v>18.024975765078228</v>
      </c>
      <c r="BF59" s="33">
        <v>10.045292423405046</v>
      </c>
      <c r="BG59" s="33">
        <v>144.93891783671751</v>
      </c>
      <c r="BH59" s="34">
        <v>162.96389360179751</v>
      </c>
      <c r="BI59" s="51">
        <v>32.278585302851695</v>
      </c>
      <c r="BJ59" s="51">
        <v>24.685240590228119</v>
      </c>
      <c r="BK59" s="36">
        <v>2.9999999999999997E-4</v>
      </c>
      <c r="BL59" s="36">
        <v>0.99109999999999998</v>
      </c>
      <c r="BM59" s="36">
        <v>8.6E-3</v>
      </c>
      <c r="BN59" s="37">
        <v>6.0901091291419238</v>
      </c>
      <c r="BO59" s="55">
        <v>4.6687951106884116</v>
      </c>
      <c r="BP59" s="55">
        <v>4.6687951106884116</v>
      </c>
      <c r="BR59" s="9" t="s">
        <v>31</v>
      </c>
      <c r="BS59" s="23">
        <v>3</v>
      </c>
      <c r="BT59" s="8" t="s">
        <v>52</v>
      </c>
      <c r="BU59" s="32">
        <v>18.024975765078228</v>
      </c>
      <c r="BV59" s="33">
        <v>9.2021210655518946</v>
      </c>
      <c r="BW59" s="33">
        <v>127.24464285433096</v>
      </c>
      <c r="BX59" s="34">
        <v>145.26961861941157</v>
      </c>
      <c r="BY59" s="51">
        <v>26.439599673708237</v>
      </c>
      <c r="BZ59" s="51">
        <v>19.471034471587075</v>
      </c>
      <c r="CA59" s="36">
        <v>5.0000000000000001E-4</v>
      </c>
      <c r="CB59" s="36">
        <v>0.99109999999999998</v>
      </c>
      <c r="CC59" s="36">
        <v>8.3999999999999995E-3</v>
      </c>
      <c r="CD59" s="37">
        <v>6.6481332572027805</v>
      </c>
      <c r="CE59" s="55">
        <v>4.9223153966111708</v>
      </c>
      <c r="CF59" s="55">
        <v>4.9223153966111708</v>
      </c>
      <c r="CH59" s="9"/>
      <c r="CI59" s="23"/>
      <c r="CJ59" s="8"/>
      <c r="CK59" s="32"/>
      <c r="CL59" s="33"/>
      <c r="CM59" s="33"/>
      <c r="CN59" s="34"/>
      <c r="CO59" s="51"/>
      <c r="CP59" s="51"/>
      <c r="CQ59" s="36"/>
      <c r="CR59" s="36"/>
      <c r="CS59" s="36"/>
      <c r="CT59" s="37"/>
      <c r="CU59" s="55"/>
      <c r="CV59" s="55"/>
      <c r="CX59" s="9"/>
      <c r="CY59" s="23"/>
      <c r="CZ59" s="8"/>
      <c r="DA59" s="32"/>
      <c r="DB59" s="33"/>
      <c r="DC59" s="33"/>
      <c r="DD59" s="34"/>
      <c r="DE59" s="51"/>
      <c r="DF59" s="51"/>
      <c r="DG59" s="36"/>
      <c r="DH59" s="36"/>
      <c r="DI59" s="36"/>
      <c r="DJ59" s="37"/>
      <c r="DK59" s="55"/>
      <c r="DL59" s="55"/>
    </row>
    <row r="60" spans="1:116" x14ac:dyDescent="0.25">
      <c r="V60" s="47" t="s">
        <v>48</v>
      </c>
      <c r="W60" s="5"/>
      <c r="X60" s="5"/>
      <c r="Y60" s="5"/>
      <c r="Z60" s="5" t="s">
        <v>32</v>
      </c>
      <c r="AA60" s="5"/>
      <c r="AB60" s="5"/>
      <c r="AC60" s="5"/>
      <c r="AD60" s="5"/>
      <c r="AE60" s="5"/>
      <c r="AF60" s="5"/>
      <c r="AG60" s="5"/>
      <c r="AH60" s="5"/>
      <c r="AI60" s="5"/>
      <c r="AJ60" s="5"/>
      <c r="AL60" s="47" t="s">
        <v>48</v>
      </c>
      <c r="AM60" s="5"/>
      <c r="AN60" s="5"/>
      <c r="AO60" s="5"/>
      <c r="AP60" s="5" t="s">
        <v>32</v>
      </c>
      <c r="AQ60" s="5"/>
      <c r="AR60" s="5"/>
      <c r="AS60" s="5"/>
      <c r="AT60" s="5"/>
      <c r="AU60" s="5"/>
      <c r="AV60" s="5"/>
      <c r="AW60" s="5"/>
      <c r="AX60" s="5"/>
      <c r="AY60" s="5"/>
      <c r="AZ60" s="5"/>
      <c r="BB60" s="47" t="s">
        <v>48</v>
      </c>
      <c r="BC60" s="5"/>
      <c r="BD60" s="5"/>
      <c r="BE60" s="5"/>
      <c r="BF60" s="5" t="s">
        <v>32</v>
      </c>
      <c r="BG60" s="5"/>
      <c r="BH60" s="5"/>
      <c r="BI60" s="5"/>
      <c r="BJ60" s="5"/>
      <c r="BK60" s="5"/>
      <c r="BL60" s="5"/>
      <c r="BM60" s="5"/>
      <c r="BN60" s="5"/>
      <c r="BO60" s="5"/>
      <c r="BP60" s="5"/>
      <c r="BR60" s="47" t="s">
        <v>48</v>
      </c>
      <c r="BS60" s="5"/>
      <c r="BT60" s="5"/>
      <c r="BU60" s="5"/>
      <c r="BV60" s="5" t="s">
        <v>32</v>
      </c>
      <c r="BW60" s="5"/>
      <c r="BX60" s="5"/>
      <c r="BY60" s="5"/>
      <c r="BZ60" s="5"/>
      <c r="CA60" s="5"/>
      <c r="CB60" s="5"/>
      <c r="CC60" s="5"/>
      <c r="CD60" s="5"/>
      <c r="CE60" s="5"/>
      <c r="CF60" s="5"/>
      <c r="CH60" s="47"/>
      <c r="CI60" s="5"/>
      <c r="CJ60" s="5"/>
      <c r="CK60" s="5"/>
      <c r="CL60" s="5"/>
      <c r="CM60" s="5"/>
      <c r="CN60" s="5"/>
      <c r="CO60" s="5"/>
      <c r="CP60" s="5"/>
      <c r="CQ60" s="5"/>
      <c r="CR60" s="5"/>
      <c r="CS60" s="5"/>
      <c r="CT60" s="5"/>
      <c r="CU60" s="5"/>
      <c r="CV60" s="5"/>
      <c r="CX60" s="47"/>
      <c r="CY60" s="5"/>
      <c r="CZ60" s="5"/>
      <c r="DA60" s="5"/>
      <c r="DB60" s="5"/>
      <c r="DC60" s="5"/>
      <c r="DD60" s="5"/>
      <c r="DE60" s="5"/>
      <c r="DF60" s="5"/>
      <c r="DG60" s="5"/>
      <c r="DH60" s="5"/>
      <c r="DI60" s="5"/>
      <c r="DJ60" s="5"/>
      <c r="DK60" s="5"/>
      <c r="DL60" s="5"/>
    </row>
  </sheetData>
  <mergeCells count="30">
    <mergeCell ref="A30:H30"/>
    <mergeCell ref="J30:Q30"/>
    <mergeCell ref="A40:H40"/>
    <mergeCell ref="J40:Q40"/>
    <mergeCell ref="A4:A5"/>
    <mergeCell ref="B4:B5"/>
    <mergeCell ref="J4:J5"/>
    <mergeCell ref="G4:G5"/>
    <mergeCell ref="K4:K5"/>
    <mergeCell ref="H4:H5"/>
    <mergeCell ref="A28:A29"/>
    <mergeCell ref="B28:B29"/>
    <mergeCell ref="G28:G29"/>
    <mergeCell ref="J28:J29"/>
    <mergeCell ref="H28:H29"/>
    <mergeCell ref="C28:F28"/>
    <mergeCell ref="C4:F4"/>
    <mergeCell ref="L4:O4"/>
    <mergeCell ref="Q4:Q5"/>
    <mergeCell ref="Q28:Q29"/>
    <mergeCell ref="K28:K29"/>
    <mergeCell ref="P28:P29"/>
    <mergeCell ref="P4:P5"/>
    <mergeCell ref="A6:H6"/>
    <mergeCell ref="J6:Q6"/>
    <mergeCell ref="A12:H12"/>
    <mergeCell ref="J12:Q12"/>
    <mergeCell ref="A18:H18"/>
    <mergeCell ref="J18:Q18"/>
    <mergeCell ref="L28:O28"/>
  </mergeCells>
  <conditionalFormatting sqref="T30:T45">
    <cfRule type="colorScale" priority="22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R32:S43 R8:T23">
    <cfRule type="colorScale" priority="2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36:G39">
    <cfRule type="colorScale" priority="8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36:P39">
    <cfRule type="colorScale" priority="7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U30:U45">
    <cfRule type="colorScale" priority="13">
      <colorScale>
        <cfvo type="min"/>
        <cfvo type="num" val="0"/>
        <cfvo type="max"/>
        <color rgb="FFFF0000"/>
        <color rgb="FFFFEB84"/>
        <color rgb="FF00B050"/>
      </colorScale>
    </cfRule>
  </conditionalFormatting>
  <conditionalFormatting sqref="U8:U23">
    <cfRule type="colorScale" priority="1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C46:G49">
    <cfRule type="colorScale" priority="6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L46:P49">
    <cfRule type="colorScale" priority="5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36:H39">
    <cfRule type="colorScale" priority="4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H46:H49">
    <cfRule type="colorScale" priority="3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36:Q39">
    <cfRule type="colorScale" priority="2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conditionalFormatting sqref="Q46:Q49">
    <cfRule type="colorScale" priority="1">
      <colorScale>
        <cfvo type="num" val="$R$25"/>
        <cfvo type="num" val="0"/>
        <cfvo type="num" val="$S$25"/>
        <color rgb="FFFF0000"/>
        <color rgb="FFFFEB84"/>
        <color rgb="FF00B050"/>
      </colorScale>
    </cfRule>
  </conditionalFormatting>
  <pageMargins left="0.7" right="0.7" top="0.75" bottom="0.75" header="0.3" footer="0.3"/>
  <drawing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7B8F672D2E8E4A8EE93BB2E8ED62A3" ma:contentTypeVersion="7" ma:contentTypeDescription="Create a new document." ma:contentTypeScope="" ma:versionID="b17d363a749a0dd7b18e04a3e036763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3c3c0331fc2e6bc2154b81f750dc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ABCCFB7-1A0A-49B2-9674-C4E2B2B86E1E}"/>
</file>

<file path=customXml/itemProps2.xml><?xml version="1.0" encoding="utf-8"?>
<ds:datastoreItem xmlns:ds="http://schemas.openxmlformats.org/officeDocument/2006/customXml" ds:itemID="{2D824322-7D16-44C8-9A60-516A5C06B2D8}"/>
</file>

<file path=customXml/itemProps3.xml><?xml version="1.0" encoding="utf-8"?>
<ds:datastoreItem xmlns:ds="http://schemas.openxmlformats.org/officeDocument/2006/customXml" ds:itemID="{39897BE7-FA02-4CE0-83BB-78BFC9226B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5</vt:i4>
      </vt:variant>
    </vt:vector>
  </HeadingPairs>
  <TitlesOfParts>
    <vt:vector size="16" baseType="lpstr">
      <vt:lpstr>Summary</vt:lpstr>
      <vt:lpstr>ForCommentLetter</vt:lpstr>
      <vt:lpstr>55</vt:lpstr>
      <vt:lpstr>60</vt:lpstr>
      <vt:lpstr>65</vt:lpstr>
      <vt:lpstr>70</vt:lpstr>
      <vt:lpstr>75</vt:lpstr>
      <vt:lpstr>80</vt:lpstr>
      <vt:lpstr>90</vt:lpstr>
      <vt:lpstr>100</vt:lpstr>
      <vt:lpstr>SingleStandard</vt:lpstr>
      <vt:lpstr>'60'!rpt_LCC</vt:lpstr>
      <vt:lpstr>'70'!rpt_LCC</vt:lpstr>
      <vt:lpstr>'75'!rpt_LCC</vt:lpstr>
      <vt:lpstr>'80'!rpt_LCC</vt:lpstr>
      <vt:lpstr>rpt_LCC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</dc:creator>
  <cp:lastModifiedBy>Bo</cp:lastModifiedBy>
  <dcterms:created xsi:type="dcterms:W3CDTF">2016-09-22T01:30:22Z</dcterms:created>
  <dcterms:modified xsi:type="dcterms:W3CDTF">2016-11-22T22:29:46Z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0x010100987B8F672D2E8E4A8EE93BB2E8ED62A3</vt:lpwstr>
  </property>
</Properties>
</file>